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13_ncr:1_{1950F89B-8E19-43DE-AFB8-553DAF9F6667}" xr6:coauthVersionLast="47" xr6:coauthVersionMax="47" xr10:uidLastSave="{00000000-0000-0000-0000-000000000000}"/>
  <bookViews>
    <workbookView xWindow="-110" yWindow="-110" windowWidth="19420" windowHeight="10300" activeTab="3" xr2:uid="{00000000-000D-0000-FFFF-FFFF00000000}"/>
  </bookViews>
  <sheets>
    <sheet name="01. Kính phí CT MTQG" sheetId="1" r:id="rId1"/>
    <sheet name="Văn hóa" sheetId="7" r:id="rId2"/>
    <sheet name="Ma Túy,1" sheetId="9" state="hidden" r:id="rId3"/>
    <sheet name="Ma Túy,27,6,2026" sheetId="10" r:id="rId4"/>
    <sheet name="Ma túy" sheetId="8" state="hidden" r:id="rId5"/>
    <sheet name="02. khắc phục thiên tai" sheetId="6" state="hidden" r:id="rId6"/>
    <sheet name="tổng hợp (Kèm QĐ" sheetId="4" state="hidden" r:id="rId7"/>
    <sheet name="Nội dung Kỳ họp 4" sheetId="2" state="hidden" r:id="rId8"/>
    <sheet name="01" sheetId="5" state="hidden" r:id="rId9"/>
    <sheet name="03 Y tế" sheetId="3" state="hidden" r:id="rId10"/>
  </sheets>
  <externalReferences>
    <externalReference r:id="rId11"/>
  </externalReferences>
  <definedNames>
    <definedName name="_xlnm.Print_Area" localSheetId="8">'01'!$A$2:$E$18</definedName>
    <definedName name="_xlnm.Print_Area" localSheetId="0">'01. Kính phí CT MTQG'!$A$1:$E$29</definedName>
    <definedName name="_xlnm.Print_Area" localSheetId="5">'02. khắc phục thiên tai'!$A$1:$M$12</definedName>
    <definedName name="_xlnm.Print_Area" localSheetId="9">'03 Y tế'!$A$1:$I$30</definedName>
    <definedName name="_xlnm.Print_Area" localSheetId="2">'Ma Túy,1'!$A$1:$F$36</definedName>
    <definedName name="_xlnm.Print_Area" localSheetId="3">'Ma Túy,27,6,2026'!$A$1:$H$62</definedName>
    <definedName name="_xlnm.Print_Area" localSheetId="6">'tổng hợp (Kèm QĐ'!$A$1:$E$13</definedName>
    <definedName name="_xlnm.Print_Area" localSheetId="1">'Văn hóa'!$A$1:$K$71</definedName>
    <definedName name="_xlnm.Print_Titles" localSheetId="8">'01'!$9:$9</definedName>
    <definedName name="_xlnm.Print_Titles" localSheetId="0">'01. Kính phí CT MTQG'!$9:$9</definedName>
    <definedName name="_xlnm.Print_Titles" localSheetId="3">'Ma Túy,27,6,2026'!$5:$5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7" l="1"/>
  <c r="G9" i="7" s="1"/>
  <c r="E14" i="10"/>
  <c r="E13" i="10"/>
  <c r="E9" i="10"/>
  <c r="F8" i="10"/>
  <c r="E8" i="10"/>
  <c r="F7" i="10"/>
  <c r="E7" i="10"/>
  <c r="J7" i="10" s="1"/>
  <c r="A3" i="10"/>
  <c r="L11" i="7"/>
  <c r="L9" i="7"/>
  <c r="A3" i="7"/>
  <c r="A7" i="1"/>
  <c r="E25" i="9" l="1"/>
  <c r="C25" i="9"/>
  <c r="C29" i="1" l="1"/>
  <c r="E30" i="9"/>
  <c r="D22" i="9"/>
  <c r="E22" i="9" s="1"/>
  <c r="E26" i="9"/>
  <c r="E24" i="9" s="1"/>
  <c r="E23" i="9"/>
  <c r="E21" i="9"/>
  <c r="E20" i="9" s="1"/>
  <c r="E19" i="9"/>
  <c r="E18" i="9"/>
  <c r="E17" i="9"/>
  <c r="E16" i="9"/>
  <c r="D15" i="9"/>
  <c r="E15" i="9" s="1"/>
  <c r="E14" i="9"/>
  <c r="E13" i="9"/>
  <c r="E12" i="9"/>
  <c r="E11" i="9"/>
  <c r="E10" i="9"/>
  <c r="E9" i="9"/>
  <c r="E8" i="9"/>
  <c r="E7" i="9" l="1"/>
  <c r="E6" i="9" s="1"/>
  <c r="E5" i="9"/>
  <c r="E12" i="8" l="1"/>
  <c r="E5" i="8" s="1"/>
  <c r="K9" i="6" l="1"/>
  <c r="K8" i="6" s="1"/>
  <c r="H9" i="6"/>
  <c r="J8" i="6"/>
  <c r="I8" i="6"/>
  <c r="H8" i="6"/>
  <c r="F12" i="1" l="1"/>
  <c r="H20" i="3" l="1"/>
  <c r="F20" i="1"/>
  <c r="H23" i="5" l="1"/>
  <c r="J23" i="5" s="1"/>
  <c r="F13" i="5"/>
  <c r="M12" i="5"/>
  <c r="M11" i="5"/>
  <c r="C11" i="5"/>
  <c r="G11" i="5" s="1"/>
  <c r="J9" i="5"/>
  <c r="J13" i="5" s="1"/>
  <c r="M8" i="5"/>
  <c r="M7" i="5"/>
  <c r="A3" i="3"/>
  <c r="A6" i="3"/>
  <c r="H18" i="3"/>
  <c r="H16" i="3"/>
  <c r="H29" i="3"/>
  <c r="H28" i="3"/>
  <c r="H27" i="3"/>
  <c r="H26" i="3"/>
  <c r="H25" i="3"/>
  <c r="H24" i="3"/>
  <c r="D22" i="3"/>
  <c r="E21" i="3"/>
  <c r="E19" i="3" s="1"/>
  <c r="D21" i="3"/>
  <c r="D19" i="3" s="1"/>
  <c r="C21" i="3"/>
  <c r="G19" i="3"/>
  <c r="F19" i="3"/>
  <c r="F17" i="3"/>
  <c r="F15" i="3" s="1"/>
  <c r="F14" i="3" s="1"/>
  <c r="D17" i="3"/>
  <c r="D15" i="3" s="1"/>
  <c r="C17" i="3"/>
  <c r="G15" i="3"/>
  <c r="E15" i="3"/>
  <c r="H13" i="3"/>
  <c r="H12" i="3"/>
  <c r="D11" i="3"/>
  <c r="H11" i="3" s="1"/>
  <c r="H10" i="3"/>
  <c r="H9" i="3"/>
  <c r="H19" i="3" l="1"/>
  <c r="C10" i="5"/>
  <c r="G14" i="3"/>
  <c r="H17" i="3"/>
  <c r="H15" i="3" s="1"/>
  <c r="M9" i="5"/>
  <c r="M13" i="5" s="1"/>
  <c r="K16" i="3"/>
  <c r="E14" i="3"/>
  <c r="D14" i="3"/>
  <c r="C15" i="3"/>
  <c r="C19" i="3"/>
  <c r="C14" i="3" l="1"/>
  <c r="M10" i="1"/>
  <c r="M12" i="1"/>
  <c r="M13" i="1"/>
  <c r="M14" i="1"/>
  <c r="M9" i="1"/>
  <c r="J11" i="1"/>
  <c r="M11" i="1" s="1"/>
  <c r="J15" i="3" l="1"/>
  <c r="J15" i="1"/>
  <c r="M15" i="1"/>
  <c r="K15" i="3" l="1"/>
  <c r="H14" i="3"/>
  <c r="H33" i="1"/>
  <c r="J33" i="1" s="1"/>
  <c r="G12" i="1" l="1"/>
  <c r="G13" i="1" l="1"/>
  <c r="F15" i="1" l="1"/>
  <c r="C11" i="4" l="1"/>
  <c r="C11" i="1" l="1"/>
  <c r="C10" i="1" s="1"/>
  <c r="F9" i="1" s="1"/>
</calcChain>
</file>

<file path=xl/sharedStrings.xml><?xml version="1.0" encoding="utf-8"?>
<sst xmlns="http://schemas.openxmlformats.org/spreadsheetml/2006/main" count="382" uniqueCount="235">
  <si>
    <t>Nội dung</t>
  </si>
  <si>
    <t>Số tiền</t>
  </si>
  <si>
    <t>Đơn vị</t>
  </si>
  <si>
    <t>Ghi chú</t>
  </si>
  <si>
    <t>Stt</t>
  </si>
  <si>
    <t>1</t>
  </si>
  <si>
    <t>2</t>
  </si>
  <si>
    <t>3</t>
  </si>
  <si>
    <t>4</t>
  </si>
  <si>
    <t>5</t>
  </si>
  <si>
    <t>Tổng cộng</t>
  </si>
  <si>
    <t>Văn phòng Đảng ủy</t>
  </si>
  <si>
    <t>Phòng Kinh tế</t>
  </si>
  <si>
    <t>Đơn vị: 1000 đồng</t>
  </si>
  <si>
    <t>Kinh phí thăm hỏi tặng quà nhân kỷ niện 78 năm ngày Thương binh - Liệt sĩ (27/7/1947 - 27/7/2025) theo Nghị quyết số 70/2023/NQ-HĐND ngày 08/12/2023 của HĐND tỉnh</t>
  </si>
  <si>
    <t>Tờ trình đề nghị ban hành Nghị quyết phân bổ kinh phí định giá đất</t>
  </si>
  <si>
    <t>Tờ trình phân bổ chi tiết nguồn kinh phí chuyển nguồn ngân sách 2024 sang năm 2025</t>
  </si>
  <si>
    <t>Tờ trình  phân bổ, bổ sung kinh phí để thực hiện các chế độ, chính sách, các
nhiệm vụ phát sinh năm 2025</t>
  </si>
  <si>
    <t>Tờ trình điều chỉnh một số nội dung chi kinh phí đã giao tại QĐ 318</t>
  </si>
  <si>
    <t>KỲ HỌP 04</t>
  </si>
  <si>
    <t>Kinh phí thực hiện tinh giảm biên chế theo Nghị định số
154/2025/NĐ-CP ngày 15/6/2025 của Chính phủ</t>
  </si>
  <si>
    <t>(Kèm theo Tờ trình số: 1907/TTr-UBND ngày  04/11/2025 của UBND xã Mường Kim)</t>
  </si>
  <si>
    <t>Phòng Văn hóa-Xã hội</t>
  </si>
  <si>
    <t>Kinh phí thực hiện một số chế độ chi tiêu hoạt động của Đảng ủy xã theo quy định số 25-QĐ/TU ngày 21/7/2025 của Ban Thường vụ Tỉnh ủy</t>
  </si>
  <si>
    <t>Kinh phí thực hiện công tác quy hoạch nông thôn</t>
  </si>
  <si>
    <t>Hỗ trợ kinh phí để đảm bảo cơ sở, vật chất phục vụ sắp xếp, tổ chức bộ máy, đơn vị hành chính và xây dựng mô hình chính quyền địa phương 02 cấp</t>
  </si>
  <si>
    <t>BIỂU TỔNG HỢP
Bổ sung kinh phí để thực hiện các chế độ, chính sách và nhiệm vụ phát sinh trong năm 2025.</t>
  </si>
  <si>
    <t>(Kèm theo QĐ số:             /QĐ-UBND ngày 12/11/2025 của UBND xã Mường Kim)</t>
  </si>
  <si>
    <t>Văn phòng HĐND và UBND xã</t>
  </si>
  <si>
    <t>Phòng Văn Hóa - Xã hội</t>
  </si>
  <si>
    <t>Đơn vị thực hiện</t>
  </si>
  <si>
    <t>Tổng kinh phí</t>
  </si>
  <si>
    <t>Ủy ban MTTQ Việt Nam xã</t>
  </si>
  <si>
    <t>chuyển về 2 VP</t>
  </si>
  <si>
    <t>(Kèm theo Tờ trình số: 2731/TTr-UBND ngày 25/12/2025 của UBND xã Mường Kim)</t>
  </si>
  <si>
    <t>(Kèm theo Tờ trình số: 2737/TTr-UBND ngày 25/12/2025 của UBND xã Mường Kim)</t>
  </si>
  <si>
    <t>(Kèm theo Nghị quyết  số:      /NQ-HĐND ngày       /12/2025 của HĐND xã Mường Kim)</t>
  </si>
  <si>
    <t>(Kèm theo Tờ trình số: 492/TTr-PKT ngày 30/12/2025 của Phòng Kinh tế xã Mường Kim)</t>
  </si>
  <si>
    <t>Kinh phí hỗ trợ cán bộ, công chức, viên chức, người lao động về công tác tại các xã, phường khi thực hiện mô hình chính quyền địa phương 02 cấp theo Nghị quyết số 113/2025/NQHĐND ngày 25/12/2025 của Hội đồng nhân dân tỉnh</t>
  </si>
  <si>
    <t>Văn phòng HĐ-UB</t>
  </si>
  <si>
    <t>Hành chính công</t>
  </si>
  <si>
    <t xml:space="preserve">Phòng Kinh tế </t>
  </si>
  <si>
    <t>VPĐU</t>
  </si>
  <si>
    <t>Ủy ban MTTQ</t>
  </si>
  <si>
    <t>Trạm y tế</t>
  </si>
  <si>
    <t>VP Đảng ủy</t>
  </si>
  <si>
    <t>Trung tâm phục vụ Hành chính công</t>
  </si>
  <si>
    <t>Kinh phí hỗ trợ công tác xóa mù chữ trên địa bàn tỉnh Lai Châu giai đoạn 2026-2030 theo Nghị quyết số 101/2025/NQHĐND ngày 09/12/2025 của HĐND tỉnh</t>
  </si>
  <si>
    <t>- Kinh phí thực hiện theo Nghị quyết số 113/2025/NQHĐND ngày 25/12/2025 của HĐND tỉnh</t>
  </si>
  <si>
    <t>KINH PHÍ CHƯƠNG TRÌNH MTQG PHÁT TRIỂN KINH TẾ - XÃ HỘI VÙNG ĐỒNG BÀO DÂN TỘC THIỂU SỐ VÀ MIỀN NÚI</t>
  </si>
  <si>
    <t>KINH PHÍ SỰ NGHIỆP Y TẾ , DÂN SỐ VÀ GIA ĐÌNH</t>
  </si>
  <si>
    <t>2.1</t>
  </si>
  <si>
    <t>2.2</t>
  </si>
  <si>
    <t>2.3</t>
  </si>
  <si>
    <t>2.4</t>
  </si>
  <si>
    <t>2.5</t>
  </si>
  <si>
    <t>2.6</t>
  </si>
  <si>
    <t>Trạm Y Tế</t>
  </si>
  <si>
    <t>TỔNG CỘNG</t>
  </si>
  <si>
    <t>- Chi sự nghiệp y tế, Dân số và gia đình</t>
  </si>
  <si>
    <t>(Kèm theo Quyết định số:      /QĐ-UBND ngày 02/02/2026 của UBND xã Mường Kim)</t>
  </si>
  <si>
    <t>STT</t>
  </si>
  <si>
    <t>Y tế dự phòng</t>
  </si>
  <si>
    <t>Nguồn y tế xã</t>
  </si>
  <si>
    <t>Y tế khác</t>
  </si>
  <si>
    <t>Nguồn sự nghiệp dân số</t>
  </si>
  <si>
    <t>Nguồn sự nghiệp y tế</t>
  </si>
  <si>
    <t>I</t>
  </si>
  <si>
    <t>Tổng số thu, chi, nộp ngân sách nguồn thu sự nghiệp</t>
  </si>
  <si>
    <t>Số thu sự nghiệp</t>
  </si>
  <si>
    <t xml:space="preserve">Chi từ nguồn thu </t>
  </si>
  <si>
    <t>Chi từ nguồn thu đảm bảo tiền lương ngạch bậc, chức vụ, các khoản phụ cấp, các khoản đóng góp theo chế độ do Nhà nước quy định</t>
  </si>
  <si>
    <t xml:space="preserve">Chi từ nguồn thu sự nghiệp </t>
  </si>
  <si>
    <t>1.1</t>
  </si>
  <si>
    <t>1.2</t>
  </si>
  <si>
    <t>1.3</t>
  </si>
  <si>
    <t>Kinh phí quan trắc môi trường</t>
  </si>
  <si>
    <t xml:space="preserve"> - KP được sử dụng</t>
  </si>
  <si>
    <t>Kinh phí thực hiện chế độ theo Nghị định 76/2019/NĐ-CP</t>
  </si>
  <si>
    <t>KP đãi ngộ cho bác sỹ</t>
  </si>
  <si>
    <t>Phụ cấp nhân viên y tế thôn bản</t>
  </si>
  <si>
    <t>Điều trị, cấp phát thuốc Methadone</t>
  </si>
  <si>
    <t>Đề án chăm sóc sức khỏe người cao tuổi tại nơi cư trú</t>
  </si>
  <si>
    <t>2.7</t>
  </si>
  <si>
    <t>Kinh phí thuê phần mềm khám chữa bệnh</t>
  </si>
  <si>
    <t xml:space="preserve"> - Kinh phí tiết kiệm 10% thực hiện CCTL</t>
  </si>
  <si>
    <t xml:space="preserve"> - Kinh phí tiết kiệm 10% CCTL</t>
  </si>
  <si>
    <t>BIỂU TỔNG HỢP 
PHÂN BỔ DỰ TOÁN NGÂN SÁCH CHI SỰ NGHIỆP Y TẾ, DÂN SỐ, GIA ĐÌNH</t>
  </si>
  <si>
    <t xml:space="preserve"> - Kinh phí Chi thường xuyên</t>
  </si>
  <si>
    <t>Biểu 01</t>
  </si>
  <si>
    <t>BIỂU TỔNG HỢP
Phân bổ, bổ sung kinh phí hỗ trợ cán bộ, công chức, viên chức, người lao động về công tác tại các xã, phường khi thực hiện mô hình chính quyền địa phương 02 cấp theo Nghị quyết số 113/2025/NQHĐND ngày 25/12/2025 của Hội đồng nhân dân tỉnh</t>
  </si>
  <si>
    <t>3.4</t>
  </si>
  <si>
    <t xml:space="preserve">Kinh phí hỗ trợ công tác xóa mù chữ </t>
  </si>
  <si>
    <t>Trường Tiểu học Mường Kim</t>
  </si>
  <si>
    <t>Trường PTDTBT Tiểu học Tà Mung</t>
  </si>
  <si>
    <t>Truường PTDTBT Tiểu học Tà Hừa</t>
  </si>
  <si>
    <t>Trường Tiểu học &amp; THCS Pha Mu</t>
  </si>
  <si>
    <t>Trạm y Tế</t>
  </si>
  <si>
    <t>Tổng Dự toán chi ngân sách</t>
  </si>
  <si>
    <t>Nguồn Kinh phí tự chủ</t>
  </si>
  <si>
    <t>Nguồn kinh phí không tự chủ</t>
  </si>
  <si>
    <t>Kinh phí tiền thưởng theo NĐ 73/2024/NĐ-CP</t>
  </si>
  <si>
    <t>2.8</t>
  </si>
  <si>
    <t>2.9</t>
  </si>
  <si>
    <t>2.10</t>
  </si>
  <si>
    <t>- Kinh phí tiền lương, các khoản đóng góp</t>
  </si>
  <si>
    <t>Biểu 02</t>
  </si>
  <si>
    <t>(Kèm theo Tờ trình số: 76/TTr-PKT ngày 02/02/2026 của Phòng Kinh tế xã Mường Kim)</t>
  </si>
  <si>
    <t>(Kèm theo Tờ trình số: 687/TTr-UBND ngày 02/02/2026 của UBND xã Mường Kim)</t>
  </si>
  <si>
    <t>Biểu 03</t>
  </si>
  <si>
    <t>- Tiểu dự án 1- Dự án 9  Đầu tư phát triển kinh tế xã hội các dân tộc còn gặp nhiều khó khăn, dân tộc có khó khăn đặc thù: Hỗ trợ giống vật nuôi để chuyển đổi cơ cấu vật nuôi có giá trị kinh tế cao</t>
  </si>
  <si>
    <t>II</t>
  </si>
  <si>
    <t>6</t>
  </si>
  <si>
    <t>7</t>
  </si>
  <si>
    <t>8</t>
  </si>
  <si>
    <t>9</t>
  </si>
  <si>
    <t>10</t>
  </si>
  <si>
    <t>11</t>
  </si>
  <si>
    <t>12</t>
  </si>
  <si>
    <t>13</t>
  </si>
  <si>
    <t>Kinh phí các hội nghị liên quan đến bầu cử của Ủy ban MTTQ xã</t>
  </si>
  <si>
    <t>(Kèm theo Tờ trình số:              /TTr-UBND ngày          /5/2026 của UBND xã Mường Kim)</t>
  </si>
  <si>
    <t>(Kèm theo Tờ trình số: 375/TTr-UBND ngày  13/5/2026 của UBND xã Mường Kim)</t>
  </si>
  <si>
    <t>(Kèm theo Quyết định số: 480/QĐ-UBND ngày 13/5/2026 của UBND xã Mường Kim)</t>
  </si>
  <si>
    <t>Đơn vị: đồng</t>
  </si>
  <si>
    <t>Phòng Kinh tế xã Mường Kim</t>
  </si>
  <si>
    <t>Đơn vị: Triệu đồng</t>
  </si>
  <si>
    <t>TT</t>
  </si>
  <si>
    <t>Danh mục dự án</t>
  </si>
  <si>
    <t>Địa điểm XD</t>
  </si>
  <si>
    <t>Hiện trạng</t>
  </si>
  <si>
    <t>Năng lực thiết kế</t>
  </si>
  <si>
    <t>Thời gian KC-HT</t>
  </si>
  <si>
    <t>Quyết định chủ trương hoặc quyết định đầu tư</t>
  </si>
  <si>
    <t>Kế hoạch năm 2026</t>
  </si>
  <si>
    <t>Cơ quan, đơn vị đề xuất</t>
  </si>
  <si>
    <t>Số quyết định ngày, tháng, năm ban hành</t>
  </si>
  <si>
    <t xml:space="preserve">TMĐT </t>
  </si>
  <si>
    <t>Tổng số (tất cả các nguồn vốn)</t>
  </si>
  <si>
    <t>Trong đó: NSĐP</t>
  </si>
  <si>
    <t>TỔNG SỐ</t>
  </si>
  <si>
    <t xml:space="preserve">Khẩn cấp khắc phục thiên tai tuyến đường Pu Cha Ten Khang; Nậm Pắt - Tà Lồm; Chiềng Ban đi khu Mắc Ca; tuyến đường Chè Nà Phạ; tuyến nội bản Nà Dân, xã Mường Kim
</t>
  </si>
  <si>
    <t>Bản Cáp Na 1, Nậm Pắt, Chiềng Ban, Nà Phạ, Nà Dân</t>
  </si>
  <si>
    <t xml:space="preserve">Các tuyến đường liên bản,nội bản và đường sản xuất do mưa lũ đã gây sạt lở đất đá ta luy dương, ta luy âm làm ách tắc giao thông, gây sói lở hư hỏng phần lề đường, rãnh thoát nước, đi lại khó khăn gây nguy đến tính mạng cho người và phương tiện khi tham gia giao thông </t>
  </si>
  <si>
    <t xml:space="preserve">Hót sụt sạt bảo đẩm giao thông được thông suốt, gia cố đổ BTXM phần lề đường, rãnh thoát nước; xếp rọ đá ta luy âm để bảo vệ mặt đường 
</t>
  </si>
  <si>
    <t>……../QĐ-UBND 31/12/2025</t>
  </si>
  <si>
    <t xml:space="preserve">Tổng số </t>
  </si>
  <si>
    <t>Trong đó: Nguồn Dự phòng ngân sách xã năm 2026</t>
  </si>
  <si>
    <t>(Kèm theo Tờ trình số 579/TTr-PKT ngày 11/6/2025 của Phòng Kinh tế xã Mường Kim)</t>
  </si>
  <si>
    <t>DANH MỤC DỰ ÁN 
KHẨN CẤP KHẮC PHỤC HẬU QUẢ THIÊN TAI ĐỀ NGHỊ BỐ TRÍ VỐN TỪ NGUỒN DỰ PHÒNG NGÂN SÁCH NĂM 2026</t>
  </si>
  <si>
    <t>Chương trình mục tiêu quốc gia về phát triển văn hóa</t>
  </si>
  <si>
    <t xml:space="preserve">Chương trình mục tiêu quốc gia phòng, chống ma túy </t>
  </si>
  <si>
    <t>Nội dung thực hiện</t>
  </si>
  <si>
    <t xml:space="preserve">Định mức
</t>
  </si>
  <si>
    <t xml:space="preserve">Khối lượng
</t>
  </si>
  <si>
    <t>Tổng tất cả các nguồn vốn</t>
  </si>
  <si>
    <t>Trong đó</t>
  </si>
  <si>
    <t>NSTW</t>
  </si>
  <si>
    <t>NS cấp tỉnh</t>
  </si>
  <si>
    <t>NX xã</t>
  </si>
  <si>
    <t>Phát triển con người Việt Nam có nhân cách và lối sống tốt đẹp</t>
  </si>
  <si>
    <t>Xây dựng môi trường văn hóa lành mạnh, văn minh; phát triển hệ thống hạ tầng, cảnh quan, thiết chế văn hóa đồng bộ, hiệu quả</t>
  </si>
  <si>
    <t>Nâng cao hiệu quả thông tin tuyên truyền và giáo dục văn hóa</t>
  </si>
  <si>
    <t>Bảo tồn, phát huy các giá trị di sản văn hóa dân tộc</t>
  </si>
  <si>
    <t>Thúc đẩy phát triển văn học, nghệ thuật</t>
  </si>
  <si>
    <t xml:space="preserve">BIỂU TỔNG HỢP
Bổ sung dự toán ngân sách thực hiện chương trình mục tiêu quốc gia về phát triển văn hóa
</t>
  </si>
  <si>
    <t>BIỂU TỔNG HỢP
Bổ sung dự toán ngân sách thực hiện chương trình mục tiêu quốc gia về phát triển
 Văn hóa và chương trình mục tiêu quốc gia phòng, chống ma túy</t>
  </si>
  <si>
    <t>Tên dự án</t>
  </si>
  <si>
    <t>Số lượng</t>
  </si>
  <si>
    <t xml:space="preserve">Định mức </t>
  </si>
  <si>
    <t>Thành tiền</t>
  </si>
  <si>
    <t>Dự án 1: Phòng ngừa, đấu tranh tội phạm về ma túy có tổ chức, xuyên quốc gia</t>
  </si>
  <si>
    <t>Dự án 2: Ứng dụng khoa học và công nghệ trong phòng, chống ma tuý</t>
  </si>
  <si>
    <t>Dự án 4: Nâng cao hiệu quả công tác phòng, chống ma túy ở cơ sở</t>
  </si>
  <si>
    <t>Dự án 3: Nâng cao năng lực công tác đấu tranh phòng, chống tội phạm ma tuý của Bộ Quốc phòng</t>
  </si>
  <si>
    <t>Dự án 5: Nâng cao hiệu quả cai nghiện ma túy và quản lý sau cai</t>
  </si>
  <si>
    <t>Dự án 6: Tăng cường đáp ứng y tế trong phòng, chống ma tuý</t>
  </si>
  <si>
    <t>Dự án 7: Truyền thông, giáo dục về phòng, chống ma túy</t>
  </si>
  <si>
    <t>Tiểu dự án 1: Truyền thông vềphòng, chống ma túy</t>
  </si>
  <si>
    <t>a</t>
  </si>
  <si>
    <t>b</t>
  </si>
  <si>
    <t xml:space="preserve">Tiều dự án 2: Nâng cao hiệu quả truyền thông, giáo dục phòng, chống ma tuý ở cơ sở
</t>
  </si>
  <si>
    <t>Tiểu dự án 3: Tăng cường công tác tuyên truyền giáo dục pháp luật về phòng, chống ma túy cho học sinh, sinh viên</t>
  </si>
  <si>
    <t>c</t>
  </si>
  <si>
    <t>Tiều dự án 4: Nâng cao hiệu quả công tác tuyên truyền phòng, chống ma túy cho công nhân lao động các khu công nghiệp</t>
  </si>
  <si>
    <t>d</t>
  </si>
  <si>
    <t>Dự án 8: Nâng cao khả năng tiếp cận, thụ hưởng về dịch vụ trợ giúp pháp lý chất lượng và giáo dục pháp luật trong phòng, chống ma tuý</t>
  </si>
  <si>
    <t>Dự án 9: Quản lý, giám sát, đánh giá Chương trình</t>
  </si>
  <si>
    <t xml:space="preserve">Rà soát lập danh sách cập nhật hồ sơ người sau cai nghiện và người nghiện ma tuý </t>
  </si>
  <si>
    <t xml:space="preserve">Lập hồ sơ đề nghị áp dụng biện pháp đưa vào cơ sở cai nghiện bắt buộc </t>
  </si>
  <si>
    <t xml:space="preserve">Lập xét duyệt hồ sơ đăng ký cai nghiện tự nguyện tại gia đình, cộng đồng </t>
  </si>
  <si>
    <t xml:space="preserve">Hỗ trợ tiền ăn người cai nghiện ma tuý trong những ngày đi trên đường để đưa vào cơ sở cai nghiện bắt buộc hoặc trung tâm, cơ sở tiếp nhận đối tượng xã hội kể từ ngày tìm được </t>
  </si>
  <si>
    <t xml:space="preserve">Hỗ trợ tiền thuê phòng nghỉ </t>
  </si>
  <si>
    <t xml:space="preserve">Thuê tiền tàu xe , thuê phương tiện vận chuyển </t>
  </si>
  <si>
    <t xml:space="preserve">Rà soát xác minh đối tượng bỏ trốn </t>
  </si>
  <si>
    <t xml:space="preserve">Rà soát lập hồ sơ cai nghiện tại nơi cư trú </t>
  </si>
  <si>
    <t xml:space="preserve">Rà soát thống kê người nghiện, người sử dụng trái phép chất ma tuý, người quản lý sau cai nghiện trên địa bàn </t>
  </si>
  <si>
    <t>Lập hồ sơ đưa đối tượng người sử dụng trái phép chất ma tuý theo NĐ 105</t>
  </si>
  <si>
    <t xml:space="preserve">Hỗ trợ mua que test nhanh chất ma tuý </t>
  </si>
  <si>
    <t>Đấu tranh chống tội phạm ma túy</t>
  </si>
  <si>
    <t>Chi tài liệu, in ấn phục vụ nhân dân, chi tổ chức phát động phòng trào , tuyên truyền vận động, tập huấn cho nhân dân</t>
  </si>
  <si>
    <t>Tiểu dự án 1: Truyền thông về phòng, chống ma túy</t>
  </si>
  <si>
    <t xml:space="preserve">Tiều dự án 2: Nâng cao hiệu quả truyền thông, giáo dục phòng, chống ma tuý ở cơ sở( Nhóm việc tổ chức tập huấn cho cán bộ, công chức xã, công an xã, người hoạt động không chuyên trách, trưởng bản, người uy tín) 5 lớp = 255 người tham gia
</t>
  </si>
  <si>
    <t xml:space="preserve">Dự án 4: Nâng cao hiệu quả công tác phòng, chống ma túy ở cơ sở </t>
  </si>
  <si>
    <t>Phòng ngừa, ngăn chặn hoạt động mua bán trái phép chất ma túy trên địa bàn, đấu tranh triệt xóa đối tượng bán lẻ chất ma túy</t>
  </si>
  <si>
    <t>-</t>
  </si>
  <si>
    <t>Nâng cao hiệu quả công tác cai nghiện và quản lý sau cai tại gia đình và cộng đồng, tiến hành các biện pháp phòng, chống tái nghiện.</t>
  </si>
  <si>
    <t>Vận động nhân dân không trồng cây có chứa chất ma túy; tổ chức kiểm tra, phát hiện và phá nhổ diện tích trồng cây có chứa chất ma túy</t>
  </si>
  <si>
    <t>+</t>
  </si>
  <si>
    <t>III</t>
  </si>
  <si>
    <t>IV</t>
  </si>
  <si>
    <t>Công tác tiếp nhận, tư vấn đăng ký cai nghiện ma tuý cho người nghiện, người sử dụng trái phép chất ma tuý và người bị quản lý cai nghiện ma tuý tại địa bàn</t>
  </si>
  <si>
    <t>Tổng kinh phí thực hiện</t>
  </si>
  <si>
    <t>Văn phòng HĐND và UBND xã
 (Công An xã)</t>
  </si>
  <si>
    <t>Tổ chức phát động phong trào, tuyên truyền, vận động nhân dân không trồng trái phép cây có chất ma túy…..</t>
  </si>
  <si>
    <t xml:space="preserve">Bỗi dưỡng cho người có công phát hiện tố giác giúp lực lượng chức năng triệt phá định mức </t>
  </si>
  <si>
    <t>Điểm g Điều 11, Thông tư 147/2025/TT-BTC</t>
  </si>
  <si>
    <t>Xong</t>
  </si>
  <si>
    <t>Hô ta, Tu san, đán tọ, Nậm Mở,</t>
  </si>
  <si>
    <t>Bồi dưỡng người không hưởng lương khi được huy động tham gia phá bỏ diện tích cây trồng có chứa chất ma túy</t>
  </si>
  <si>
    <t xml:space="preserve"> -</t>
  </si>
  <si>
    <t>Biểu số 01</t>
  </si>
  <si>
    <t>Biểu số 02</t>
  </si>
  <si>
    <t>Đơn vị tính: Đồng</t>
  </si>
  <si>
    <t>Tiều dự án 2: Nâng cao hiệu quả truyền thông, giáo dục phòng, chống ma tuý ở cơ sở( Nhóm việc tổ chức tập huấn cho cán bộ, công chức xã, công an xã, người hoạt động không chuyên trách, trưởng bản, người uy tín) 5 lớp = 255 người tham gia</t>
  </si>
  <si>
    <t>NQ 67/2025/NQ-HĐND tỉnh</t>
  </si>
  <si>
    <t>Nhóm việc: Tập huấn nâng cao năng lực chuyên môn cho người tham gia công tác phòng chống ma túy</t>
  </si>
  <si>
    <t>Nhóm việc: quản lý sau cai tại gia đình và cộng đồng, tiến hành các biện pháp phòng, chống tái nghiện.</t>
  </si>
  <si>
    <t>Nhóm việc về tăng cười công các quản lý người nghiện, người sử dụng trái phép chất ma túy và người bị quản lý sau cai nghiện</t>
  </si>
  <si>
    <t>BIỂU TỔNG HỢP
Bổ sung dự toán ngân sách thực hiện chương trình mục tiêu quốc gia về phòng chống Ma túy</t>
  </si>
  <si>
    <t>Tổng số</t>
  </si>
  <si>
    <t>Ngân sách TW</t>
  </si>
  <si>
    <t>Ngân sách tỉnh</t>
  </si>
  <si>
    <t>(Kèm theo Tờ trình số: 651/TTr-PKT ngày  26 /6/2026 của Phòng Kinh tế xã Mường Kim)</t>
  </si>
  <si>
    <t>(Kèm theo Nghị quyết số:               /NQ-HĐND ngày              /7/2026 của HĐND xã Mường Kim)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</si>
</sst>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 _₫_-;\-* #,##0\ _₫_-;_-* &quot;-&quot;??\ _₫_-;_-@_-"/>
    <numFmt numFmtId="166" formatCode="#,##0;[Red]#,##0"/>
  </numFmts>
  <fonts count="35">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i/>
      <sz val="12"/>
      <color theme="1"/>
      <name val="Times New Roman"/>
      <family val="1"/>
    </font>
    <font>
      <b/>
      <sz val="14"/>
      <color theme="1"/>
      <name val="Times New Roman"/>
      <family val="1"/>
    </font>
    <font>
      <i/>
      <sz val="12"/>
      <name val="Times New Roman"/>
      <family val="1"/>
    </font>
    <font>
      <sz val="12"/>
      <color theme="0"/>
      <name val="Calibri"/>
      <family val="2"/>
      <scheme val="minor"/>
    </font>
    <font>
      <sz val="12"/>
      <color theme="1"/>
      <name val="Calibri"/>
      <family val="2"/>
      <scheme val="minor"/>
    </font>
    <font>
      <b/>
      <sz val="12"/>
      <color theme="1"/>
      <name val="Times New Roman"/>
      <family val="1"/>
    </font>
    <font>
      <sz val="12"/>
      <color theme="1"/>
      <name val="Times New Roman"/>
      <family val="1"/>
    </font>
    <font>
      <b/>
      <sz val="11"/>
      <color theme="1"/>
      <name val="Calibri"/>
      <family val="2"/>
      <scheme val="minor"/>
    </font>
    <font>
      <b/>
      <sz val="12"/>
      <color rgb="FF000000"/>
      <name val="TimesNewRomanPS-BoldMT"/>
    </font>
    <font>
      <b/>
      <sz val="16"/>
      <color theme="1"/>
      <name val="Times New Roman"/>
      <family val="1"/>
    </font>
    <font>
      <b/>
      <sz val="12"/>
      <name val="Times New Roman"/>
      <family val="1"/>
    </font>
    <font>
      <sz val="11"/>
      <color theme="1"/>
      <name val="Calibri"/>
      <family val="2"/>
      <charset val="163"/>
      <scheme val="minor"/>
    </font>
    <font>
      <b/>
      <sz val="12"/>
      <color rgb="FFFF0000"/>
      <name val="Times New Roman"/>
      <family val="1"/>
    </font>
    <font>
      <sz val="12"/>
      <name val="Times New Roman"/>
      <family val="1"/>
    </font>
    <font>
      <b/>
      <i/>
      <sz val="12"/>
      <color theme="1"/>
      <name val="Times New Roman"/>
      <family val="1"/>
    </font>
    <font>
      <sz val="12"/>
      <color theme="1"/>
      <name val="Times New Roman"/>
      <family val="2"/>
    </font>
    <font>
      <b/>
      <sz val="12"/>
      <color rgb="FF000000"/>
      <name val="Times New Roman"/>
      <family val="1"/>
    </font>
    <font>
      <i/>
      <sz val="13"/>
      <color rgb="FF000000"/>
      <name val="Times New Roman"/>
      <family val="1"/>
    </font>
    <font>
      <sz val="12"/>
      <color rgb="FF000000"/>
      <name val="Times New Roman"/>
      <family val="1"/>
    </font>
    <font>
      <b/>
      <sz val="14"/>
      <color rgb="FF000000"/>
      <name val="Times New Roman"/>
      <family val="1"/>
    </font>
    <font>
      <sz val="10"/>
      <color rgb="FF000000"/>
      <name val="Times New Roman"/>
      <family val="1"/>
    </font>
    <font>
      <sz val="14"/>
      <color theme="1"/>
      <name val="Times New Roman"/>
      <family val="2"/>
      <charset val="163"/>
    </font>
    <font>
      <i/>
      <sz val="11"/>
      <color theme="1"/>
      <name val="Calibri"/>
      <family val="2"/>
      <scheme val="minor"/>
    </font>
    <font>
      <i/>
      <sz val="14"/>
      <color theme="1"/>
      <name val="Times New Roman"/>
      <family val="1"/>
    </font>
    <font>
      <i/>
      <sz val="11"/>
      <color theme="1"/>
      <name val="Times New Roman"/>
      <family val="1"/>
    </font>
    <font>
      <b/>
      <sz val="10"/>
      <color theme="1"/>
      <name val="Times New Roman"/>
      <family val="1"/>
    </font>
    <font>
      <b/>
      <sz val="10"/>
      <name val="Times New Roman"/>
      <family val="1"/>
    </font>
    <font>
      <sz val="10"/>
      <name val="Times New Roman"/>
      <family val="1"/>
    </font>
    <font>
      <i/>
      <sz val="10"/>
      <color theme="1"/>
      <name val="Times New Roman"/>
      <family val="1"/>
    </font>
    <font>
      <sz val="10"/>
      <color theme="1"/>
      <name val="Times New Roman"/>
      <family val="1"/>
    </font>
    <font>
      <i/>
      <sz val="12"/>
      <color theme="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0" fontId="15" fillId="0" borderId="0"/>
    <xf numFmtId="43" fontId="19" fillId="0" borderId="0" applyFont="0" applyFill="0" applyBorder="0" applyAlignment="0" applyProtection="0"/>
    <xf numFmtId="0" fontId="24" fillId="0" borderId="0"/>
    <xf numFmtId="0" fontId="25" fillId="0" borderId="0"/>
  </cellStyleXfs>
  <cellXfs count="261">
    <xf numFmtId="0" fontId="0" fillId="0" borderId="0" xfId="0"/>
    <xf numFmtId="164" fontId="0" fillId="0" borderId="0" xfId="1" applyNumberFormat="1" applyFont="1" applyAlignment="1">
      <alignment horizontal="center"/>
    </xf>
    <xf numFmtId="164" fontId="0" fillId="0" borderId="0" xfId="1" applyNumberFormat="1" applyFont="1" applyAlignment="1">
      <alignment horizontal="center" vertical="center" wrapText="1"/>
    </xf>
    <xf numFmtId="0" fontId="3" fillId="0" borderId="0" xfId="0" applyFont="1"/>
    <xf numFmtId="164" fontId="3" fillId="0" borderId="0" xfId="1" applyNumberFormat="1" applyFont="1" applyAlignment="1">
      <alignment horizontal="center"/>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0" xfId="1" applyNumberFormat="1" applyFont="1" applyAlignment="1">
      <alignment horizontal="center" vertical="center" wrapText="1"/>
    </xf>
    <xf numFmtId="0" fontId="0" fillId="0" borderId="0" xfId="0" quotePrefix="1" applyAlignment="1">
      <alignment horizontal="center"/>
    </xf>
    <xf numFmtId="0" fontId="6" fillId="0" borderId="0" xfId="0" applyFont="1" applyAlignment="1">
      <alignment vertical="center"/>
    </xf>
    <xf numFmtId="0" fontId="7" fillId="0" borderId="0" xfId="0" applyFont="1"/>
    <xf numFmtId="164" fontId="7" fillId="0" borderId="0" xfId="1" applyNumberFormat="1" applyFont="1" applyFill="1"/>
    <xf numFmtId="0" fontId="8" fillId="0" borderId="0" xfId="0" applyFont="1"/>
    <xf numFmtId="0" fontId="0" fillId="0" borderId="0" xfId="0" applyAlignment="1">
      <alignment vertical="center"/>
    </xf>
    <xf numFmtId="0" fontId="3" fillId="0" borderId="1" xfId="0" applyFont="1" applyBorder="1" applyAlignment="1">
      <alignment horizontal="center" vertical="center" wrapText="1"/>
    </xf>
    <xf numFmtId="164" fontId="0" fillId="0" borderId="0" xfId="0" applyNumberFormat="1"/>
    <xf numFmtId="164" fontId="0" fillId="0" borderId="0" xfId="0" applyNumberFormat="1" applyAlignment="1">
      <alignment horizontal="center" vertical="center" wrapText="1"/>
    </xf>
    <xf numFmtId="0" fontId="9" fillId="0" borderId="1" xfId="0" applyFont="1" applyBorder="1" applyAlignment="1">
      <alignment horizontal="center" vertical="center" wrapText="1"/>
    </xf>
    <xf numFmtId="164" fontId="9" fillId="0" borderId="1" xfId="1" applyNumberFormat="1" applyFont="1" applyBorder="1" applyAlignment="1">
      <alignment horizontal="center" vertical="center" wrapText="1"/>
    </xf>
    <xf numFmtId="0" fontId="10" fillId="0" borderId="3" xfId="0" applyFont="1" applyBorder="1" applyAlignment="1">
      <alignment vertical="center" wrapText="1"/>
    </xf>
    <xf numFmtId="164" fontId="0" fillId="0" borderId="0" xfId="1" applyNumberFormat="1" applyFont="1" applyAlignment="1">
      <alignment vertical="center"/>
    </xf>
    <xf numFmtId="164" fontId="6" fillId="0" borderId="0" xfId="1" applyNumberFormat="1" applyFont="1" applyFill="1" applyAlignment="1">
      <alignment vertical="center"/>
    </xf>
    <xf numFmtId="164" fontId="0" fillId="0" borderId="0" xfId="1" applyNumberFormat="1" applyFont="1"/>
    <xf numFmtId="0" fontId="9" fillId="0" borderId="5" xfId="0"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164" fontId="6" fillId="0" borderId="0" xfId="1" applyNumberFormat="1" applyFont="1" applyFill="1" applyAlignment="1">
      <alignment horizontal="center" vertical="center"/>
    </xf>
    <xf numFmtId="164" fontId="0" fillId="0" borderId="0" xfId="1" applyNumberFormat="1" applyFont="1" applyAlignment="1">
      <alignment horizontal="center" vertical="center"/>
    </xf>
    <xf numFmtId="164" fontId="8" fillId="0" borderId="0" xfId="1" applyNumberFormat="1" applyFont="1" applyFill="1" applyAlignment="1">
      <alignment horizontal="center" vertical="center"/>
    </xf>
    <xf numFmtId="0" fontId="11" fillId="0" borderId="0" xfId="0" applyFont="1"/>
    <xf numFmtId="164" fontId="11" fillId="0" borderId="0" xfId="0" applyNumberFormat="1" applyFont="1"/>
    <xf numFmtId="0" fontId="10" fillId="0" borderId="3" xfId="0" quotePrefix="1" applyFont="1" applyBorder="1" applyAlignment="1">
      <alignment horizontal="center" vertical="center" wrapText="1"/>
    </xf>
    <xf numFmtId="0" fontId="10" fillId="0" borderId="8" xfId="0" applyFont="1" applyBorder="1" applyAlignment="1">
      <alignment horizontal="left" vertical="center" wrapText="1"/>
    </xf>
    <xf numFmtId="164" fontId="10" fillId="0" borderId="3" xfId="1" applyNumberFormat="1" applyFont="1" applyFill="1" applyBorder="1" applyAlignment="1">
      <alignment horizontal="center" vertical="center" wrapText="1"/>
    </xf>
    <xf numFmtId="164" fontId="10" fillId="0" borderId="7" xfId="1" applyNumberFormat="1" applyFont="1" applyFill="1" applyBorder="1" applyAlignment="1">
      <alignment horizontal="center" vertical="center" wrapText="1"/>
    </xf>
    <xf numFmtId="0" fontId="10" fillId="0" borderId="9" xfId="0" applyFont="1" applyBorder="1" applyAlignment="1">
      <alignment horizontal="center" vertical="center" wrapText="1"/>
    </xf>
    <xf numFmtId="0" fontId="9" fillId="2" borderId="7" xfId="0" quotePrefix="1" applyFont="1" applyFill="1" applyBorder="1" applyAlignment="1">
      <alignment horizontal="center" vertical="center" wrapText="1"/>
    </xf>
    <xf numFmtId="0" fontId="9" fillId="2" borderId="7" xfId="0" applyFont="1" applyFill="1" applyBorder="1" applyAlignment="1">
      <alignment vertical="center" wrapText="1"/>
    </xf>
    <xf numFmtId="164" fontId="9" fillId="2" borderId="7" xfId="1" applyNumberFormat="1" applyFont="1" applyFill="1" applyBorder="1" applyAlignment="1">
      <alignment horizontal="center" vertical="center" wrapText="1"/>
    </xf>
    <xf numFmtId="0" fontId="11" fillId="0" borderId="10" xfId="0" applyFont="1" applyBorder="1" applyAlignment="1">
      <alignment horizontal="center" vertical="center"/>
    </xf>
    <xf numFmtId="0" fontId="9" fillId="2" borderId="7" xfId="0" applyFont="1" applyFill="1" applyBorder="1" applyAlignment="1">
      <alignment horizontal="center" vertical="center" wrapText="1"/>
    </xf>
    <xf numFmtId="0" fontId="10" fillId="2" borderId="7" xfId="0" quotePrefix="1" applyFont="1" applyFill="1" applyBorder="1" applyAlignment="1">
      <alignment horizontal="center" vertical="center" wrapText="1"/>
    </xf>
    <xf numFmtId="0" fontId="10" fillId="2" borderId="7" xfId="0" quotePrefix="1" applyFont="1" applyFill="1" applyBorder="1" applyAlignment="1">
      <alignment vertical="center" wrapText="1"/>
    </xf>
    <xf numFmtId="164" fontId="10" fillId="2" borderId="7" xfId="1" applyNumberFormat="1" applyFont="1" applyFill="1" applyBorder="1" applyAlignment="1">
      <alignment horizontal="center" vertical="center" wrapText="1"/>
    </xf>
    <xf numFmtId="0" fontId="3" fillId="0" borderId="7" xfId="0" applyFont="1" applyBorder="1" applyAlignment="1">
      <alignment horizontal="center" vertical="center"/>
    </xf>
    <xf numFmtId="0" fontId="10" fillId="2" borderId="7" xfId="0" applyFont="1" applyFill="1" applyBorder="1" applyAlignment="1">
      <alignment horizontal="center" vertical="center" wrapText="1"/>
    </xf>
    <xf numFmtId="0" fontId="10" fillId="0" borderId="0" xfId="0" applyFont="1"/>
    <xf numFmtId="164" fontId="10" fillId="0" borderId="0" xfId="1" applyNumberFormat="1" applyFont="1"/>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164" fontId="9" fillId="0" borderId="1" xfId="1" applyNumberFormat="1" applyFont="1" applyBorder="1" applyAlignment="1">
      <alignment vertical="center"/>
    </xf>
    <xf numFmtId="3" fontId="16" fillId="0" borderId="1" xfId="2" applyNumberFormat="1" applyFont="1" applyBorder="1" applyAlignment="1">
      <alignment horizontal="right" vertical="center"/>
    </xf>
    <xf numFmtId="0" fontId="9" fillId="0" borderId="1" xfId="0" applyFont="1" applyBorder="1" applyAlignment="1">
      <alignment horizontal="center" vertical="center"/>
    </xf>
    <xf numFmtId="0" fontId="9" fillId="0" borderId="1" xfId="0" applyFont="1" applyBorder="1" applyAlignment="1">
      <alignment vertical="center"/>
    </xf>
    <xf numFmtId="0" fontId="4" fillId="0" borderId="1" xfId="0" applyFont="1" applyBorder="1" applyAlignment="1">
      <alignment horizontal="center" vertical="center"/>
    </xf>
    <xf numFmtId="0" fontId="17" fillId="0" borderId="1" xfId="0" applyFont="1" applyBorder="1" applyAlignment="1">
      <alignment horizontal="left" vertical="center" wrapText="1"/>
    </xf>
    <xf numFmtId="165" fontId="17" fillId="0" borderId="1" xfId="1" applyNumberFormat="1" applyFont="1" applyBorder="1" applyAlignment="1">
      <alignment horizontal="right" vertical="center" wrapText="1"/>
    </xf>
    <xf numFmtId="164" fontId="10" fillId="0" borderId="1" xfId="1" applyNumberFormat="1" applyFont="1" applyBorder="1" applyAlignment="1">
      <alignment vertical="center"/>
    </xf>
    <xf numFmtId="0" fontId="0" fillId="0" borderId="1" xfId="0" applyBorder="1"/>
    <xf numFmtId="164" fontId="18" fillId="0" borderId="2" xfId="1" applyNumberFormat="1" applyFont="1" applyBorder="1" applyAlignment="1">
      <alignment vertical="center"/>
    </xf>
    <xf numFmtId="164" fontId="9" fillId="0" borderId="2" xfId="1" applyNumberFormat="1" applyFont="1" applyBorder="1" applyAlignment="1">
      <alignment vertical="center"/>
    </xf>
    <xf numFmtId="0" fontId="0" fillId="0" borderId="2" xfId="0" applyBorder="1"/>
    <xf numFmtId="164" fontId="10" fillId="0" borderId="3" xfId="1" applyNumberFormat="1" applyFont="1" applyBorder="1" applyAlignment="1">
      <alignment vertical="center"/>
    </xf>
    <xf numFmtId="0" fontId="0" fillId="0" borderId="3" xfId="0" applyBorder="1"/>
    <xf numFmtId="0" fontId="10" fillId="0" borderId="7" xfId="0" applyFont="1" applyBorder="1" applyAlignment="1">
      <alignment horizontal="center" vertical="center"/>
    </xf>
    <xf numFmtId="0" fontId="10" fillId="0" borderId="7" xfId="0" applyFont="1" applyBorder="1" applyAlignment="1">
      <alignment vertical="center" wrapText="1"/>
    </xf>
    <xf numFmtId="164" fontId="10" fillId="0" borderId="7" xfId="1" applyNumberFormat="1" applyFont="1" applyBorder="1" applyAlignment="1">
      <alignment vertical="center"/>
    </xf>
    <xf numFmtId="0" fontId="0" fillId="0" borderId="7" xfId="0" applyBorder="1"/>
    <xf numFmtId="0" fontId="4" fillId="0" borderId="7" xfId="0" applyFont="1" applyBorder="1" applyAlignment="1">
      <alignment vertical="center" wrapText="1"/>
    </xf>
    <xf numFmtId="164" fontId="4" fillId="0" borderId="7" xfId="1" applyNumberFormat="1" applyFont="1" applyBorder="1" applyAlignment="1">
      <alignment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4" fillId="0" borderId="7" xfId="2" applyFont="1" applyBorder="1" applyAlignment="1">
      <alignment vertical="center" wrapText="1"/>
    </xf>
    <xf numFmtId="164" fontId="9" fillId="0" borderId="7" xfId="1" applyNumberFormat="1" applyFont="1" applyBorder="1" applyAlignment="1">
      <alignment vertical="center"/>
    </xf>
    <xf numFmtId="0" fontId="10" fillId="0" borderId="7" xfId="0" quotePrefix="1" applyFont="1" applyBorder="1" applyAlignment="1">
      <alignment vertical="center" wrapText="1"/>
    </xf>
    <xf numFmtId="0" fontId="10" fillId="0" borderId="7" xfId="0" quotePrefix="1" applyFont="1" applyBorder="1" applyAlignment="1">
      <alignment horizontal="center" vertical="center"/>
    </xf>
    <xf numFmtId="0" fontId="10" fillId="0" borderId="9" xfId="0" quotePrefix="1" applyFont="1" applyBorder="1" applyAlignment="1">
      <alignment horizontal="center" vertical="center"/>
    </xf>
    <xf numFmtId="0" fontId="9" fillId="0" borderId="2" xfId="0" applyFont="1" applyBorder="1" applyAlignment="1">
      <alignment horizontal="center" vertical="center"/>
    </xf>
    <xf numFmtId="0" fontId="14" fillId="0" borderId="2" xfId="2" applyFont="1" applyBorder="1" applyAlignment="1">
      <alignment vertical="center" wrapText="1"/>
    </xf>
    <xf numFmtId="0" fontId="20" fillId="0" borderId="0" xfId="2" applyFont="1" applyAlignment="1">
      <alignment horizontal="left" vertical="center"/>
    </xf>
    <xf numFmtId="0" fontId="10" fillId="0" borderId="0" xfId="2" applyFont="1"/>
    <xf numFmtId="0" fontId="10" fillId="0" borderId="0" xfId="2" applyFont="1" applyAlignment="1">
      <alignment horizontal="center"/>
    </xf>
    <xf numFmtId="0" fontId="10" fillId="0" borderId="0" xfId="2" applyFont="1" applyAlignment="1">
      <alignment horizontal="center" vertical="center"/>
    </xf>
    <xf numFmtId="0" fontId="4" fillId="0" borderId="0" xfId="2" applyFont="1" applyAlignment="1">
      <alignment horizontal="right" vertical="center"/>
    </xf>
    <xf numFmtId="0" fontId="20"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1" xfId="2" applyFont="1" applyBorder="1" applyAlignment="1">
      <alignment vertical="center" wrapText="1"/>
    </xf>
    <xf numFmtId="164" fontId="20" fillId="0" borderId="1" xfId="3" applyNumberFormat="1" applyFont="1" applyFill="1" applyBorder="1" applyAlignment="1">
      <alignment vertical="center" wrapText="1"/>
    </xf>
    <xf numFmtId="0" fontId="10" fillId="0" borderId="1" xfId="2" applyFont="1" applyBorder="1" applyAlignment="1">
      <alignment horizontal="center" vertical="center" wrapText="1"/>
    </xf>
    <xf numFmtId="0" fontId="10" fillId="0" borderId="1" xfId="2" applyFont="1" applyBorder="1" applyAlignment="1">
      <alignment horizontal="left" vertical="center" wrapText="1"/>
    </xf>
    <xf numFmtId="0" fontId="22" fillId="2" borderId="1" xfId="2" applyFont="1" applyFill="1" applyBorder="1" applyAlignment="1">
      <alignment horizontal="center" vertical="center" wrapText="1"/>
    </xf>
    <xf numFmtId="164" fontId="22" fillId="0" borderId="1" xfId="3" applyNumberFormat="1" applyFont="1" applyFill="1" applyBorder="1" applyAlignment="1">
      <alignment vertical="center" wrapText="1"/>
    </xf>
    <xf numFmtId="0" fontId="15" fillId="0" borderId="0" xfId="2" applyAlignment="1">
      <alignment horizontal="center"/>
    </xf>
    <xf numFmtId="0" fontId="15" fillId="0" borderId="0" xfId="2"/>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166" fontId="9" fillId="0" borderId="1" xfId="0" applyNumberFormat="1" applyFont="1" applyBorder="1" applyAlignment="1">
      <alignment horizontal="center" vertical="center" wrapText="1"/>
    </xf>
    <xf numFmtId="0" fontId="26" fillId="0" borderId="0" xfId="0" applyFont="1"/>
    <xf numFmtId="0" fontId="9" fillId="3" borderId="1" xfId="0" applyFont="1" applyFill="1" applyBorder="1" applyAlignment="1">
      <alignment horizontal="center" vertical="center" wrapText="1"/>
    </xf>
    <xf numFmtId="166" fontId="0" fillId="0" borderId="0" xfId="0" applyNumberFormat="1" applyAlignment="1">
      <alignment horizontal="center" vertical="center" wrapText="1"/>
    </xf>
    <xf numFmtId="0" fontId="0" fillId="0" borderId="0" xfId="0" applyAlignment="1">
      <alignment horizontal="center"/>
    </xf>
    <xf numFmtId="166" fontId="14"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166" fontId="9" fillId="0" borderId="2" xfId="0" applyNumberFormat="1" applyFont="1" applyBorder="1" applyAlignment="1">
      <alignment horizontal="right" vertical="center" wrapText="1"/>
    </xf>
    <xf numFmtId="166" fontId="9" fillId="0" borderId="2" xfId="0" applyNumberFormat="1" applyFont="1" applyBorder="1" applyAlignment="1">
      <alignment horizontal="center" vertical="center" wrapText="1"/>
    </xf>
    <xf numFmtId="166" fontId="9" fillId="0" borderId="7" xfId="0" applyNumberFormat="1" applyFont="1" applyBorder="1" applyAlignment="1">
      <alignment horizontal="right" vertical="center" wrapText="1"/>
    </xf>
    <xf numFmtId="0" fontId="10" fillId="0" borderId="7" xfId="0" applyFont="1" applyBorder="1" applyAlignment="1">
      <alignment horizontal="center" vertical="center" wrapText="1"/>
    </xf>
    <xf numFmtId="166" fontId="14" fillId="0" borderId="7" xfId="0" applyNumberFormat="1" applyFont="1" applyBorder="1" applyAlignment="1">
      <alignment horizontal="left" vertical="center" wrapText="1"/>
    </xf>
    <xf numFmtId="166" fontId="14" fillId="0" borderId="7" xfId="0" applyNumberFormat="1" applyFont="1" applyBorder="1" applyAlignment="1">
      <alignment horizontal="center" vertical="center" wrapText="1"/>
    </xf>
    <xf numFmtId="166" fontId="14" fillId="0" borderId="7" xfId="2" applyNumberFormat="1" applyFont="1" applyBorder="1" applyAlignment="1">
      <alignment horizontal="left" vertical="center" wrapText="1"/>
    </xf>
    <xf numFmtId="0" fontId="9" fillId="0" borderId="7" xfId="0" applyFont="1" applyBorder="1" applyAlignment="1">
      <alignment horizontal="center" vertical="center" wrapText="1"/>
    </xf>
    <xf numFmtId="166" fontId="9" fillId="0" borderId="7"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horizontal="center" wrapText="1"/>
    </xf>
    <xf numFmtId="0" fontId="2" fillId="0" borderId="1" xfId="0"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8" fillId="0" borderId="1" xfId="0" quotePrefix="1" applyFont="1" applyBorder="1" applyAlignment="1">
      <alignment horizontal="center" vertical="center" wrapText="1"/>
    </xf>
    <xf numFmtId="0" fontId="10" fillId="2" borderId="1" xfId="0" applyFont="1" applyFill="1" applyBorder="1" applyAlignment="1">
      <alignment horizontal="center" vertical="center" wrapText="1"/>
    </xf>
    <xf numFmtId="164" fontId="17" fillId="2" borderId="1" xfId="1" applyNumberFormat="1" applyFont="1" applyFill="1" applyBorder="1" applyAlignment="1">
      <alignment horizontal="center" vertical="center" wrapText="1"/>
    </xf>
    <xf numFmtId="164" fontId="10" fillId="2" borderId="1" xfId="1" applyNumberFormat="1" applyFont="1" applyFill="1" applyBorder="1" applyAlignment="1">
      <alignment horizontal="center" vertical="center" wrapText="1"/>
    </xf>
    <xf numFmtId="164" fontId="17" fillId="0" borderId="1" xfId="1" applyNumberFormat="1" applyFont="1" applyBorder="1" applyAlignment="1">
      <alignment horizontal="center" vertical="center" wrapText="1"/>
    </xf>
    <xf numFmtId="164" fontId="10" fillId="0" borderId="1" xfId="1" applyNumberFormat="1" applyFont="1" applyBorder="1" applyAlignment="1">
      <alignment horizontal="center" vertical="center" wrapText="1"/>
    </xf>
    <xf numFmtId="164" fontId="9" fillId="2" borderId="1" xfId="1" applyNumberFormat="1" applyFont="1" applyFill="1" applyBorder="1" applyAlignment="1">
      <alignment horizontal="right"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164" fontId="2" fillId="0" borderId="1" xfId="0" applyNumberFormat="1" applyFont="1" applyBorder="1" applyAlignment="1">
      <alignment horizontal="center" vertical="center"/>
    </xf>
    <xf numFmtId="164" fontId="28" fillId="0" borderId="1" xfId="1" applyNumberFormat="1" applyFont="1" applyBorder="1" applyAlignment="1">
      <alignment horizontal="center" vertical="center" wrapText="1"/>
    </xf>
    <xf numFmtId="164" fontId="17" fillId="3" borderId="1" xfId="1" applyNumberFormat="1" applyFont="1" applyFill="1" applyBorder="1" applyAlignment="1">
      <alignment horizontal="center" vertical="center" wrapText="1"/>
    </xf>
    <xf numFmtId="164" fontId="14" fillId="3" borderId="1" xfId="1" applyNumberFormat="1" applyFont="1" applyFill="1" applyBorder="1" applyAlignment="1">
      <alignment horizontal="center" vertical="center" wrapText="1"/>
    </xf>
    <xf numFmtId="164" fontId="9"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4" fillId="3" borderId="1" xfId="0" quotePrefix="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164" fontId="9" fillId="3" borderId="1" xfId="1" applyNumberFormat="1" applyFont="1" applyFill="1" applyBorder="1" applyAlignment="1">
      <alignment horizontal="right" vertical="center" wrapText="1"/>
    </xf>
    <xf numFmtId="164" fontId="17" fillId="0" borderId="1" xfId="1" applyNumberFormat="1" applyFont="1" applyFill="1" applyBorder="1" applyAlignment="1">
      <alignment horizontal="center" vertical="center" wrapText="1"/>
    </xf>
    <xf numFmtId="0" fontId="10" fillId="2" borderId="1" xfId="0" quotePrefix="1" applyFont="1" applyFill="1" applyBorder="1" applyAlignment="1">
      <alignment horizontal="right" vertical="center" wrapText="1"/>
    </xf>
    <xf numFmtId="0" fontId="17" fillId="2" borderId="1" xfId="0" quotePrefix="1" applyFont="1" applyFill="1" applyBorder="1" applyAlignment="1">
      <alignment horizontal="right" vertical="center" wrapText="1"/>
    </xf>
    <xf numFmtId="0" fontId="29" fillId="0" borderId="1" xfId="0" applyFont="1" applyBorder="1" applyAlignment="1">
      <alignment horizontal="left" vertical="center" wrapText="1"/>
    </xf>
    <xf numFmtId="0" fontId="30" fillId="3" borderId="1" xfId="0" applyFont="1" applyFill="1" applyBorder="1" applyAlignment="1">
      <alignment vertical="center" wrapText="1"/>
    </xf>
    <xf numFmtId="0" fontId="31" fillId="2"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0" fillId="3" borderId="1" xfId="0" applyFont="1" applyFill="1" applyBorder="1" applyAlignment="1">
      <alignment horizontal="left" vertical="center" wrapText="1"/>
    </xf>
    <xf numFmtId="0" fontId="32" fillId="0" borderId="1" xfId="0" applyFont="1" applyBorder="1" applyAlignment="1">
      <alignment horizontal="left" vertical="center" wrapText="1"/>
    </xf>
    <xf numFmtId="0" fontId="10" fillId="3" borderId="1" xfId="0" quotePrefix="1" applyFont="1" applyFill="1" applyBorder="1" applyAlignment="1">
      <alignment horizontal="right" vertical="center" wrapText="1"/>
    </xf>
    <xf numFmtId="164" fontId="10" fillId="3" borderId="1" xfId="1"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164" fontId="9" fillId="0" borderId="1" xfId="1" applyNumberFormat="1" applyFont="1" applyFill="1" applyBorder="1" applyAlignment="1">
      <alignment horizontal="right" vertical="center" wrapText="1"/>
    </xf>
    <xf numFmtId="164" fontId="10"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0" fillId="0" borderId="1" xfId="0" quotePrefix="1" applyFont="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wrapText="1"/>
    </xf>
    <xf numFmtId="164" fontId="9" fillId="0" borderId="1" xfId="0" applyNumberFormat="1" applyFont="1" applyBorder="1" applyAlignment="1">
      <alignment horizontal="center" vertical="center"/>
    </xf>
    <xf numFmtId="0" fontId="9" fillId="0" borderId="1" xfId="0" quotePrefix="1" applyFont="1" applyBorder="1" applyAlignment="1">
      <alignment horizontal="center" vertical="center" wrapText="1"/>
    </xf>
    <xf numFmtId="3" fontId="9" fillId="0" borderId="1" xfId="0" applyNumberFormat="1" applyFont="1" applyBorder="1" applyAlignment="1">
      <alignment horizontal="right" vertical="center" wrapText="1"/>
    </xf>
    <xf numFmtId="0" fontId="4" fillId="0" borderId="1" xfId="0" applyFont="1" applyBorder="1" applyAlignment="1">
      <alignment horizontal="left" vertical="center" wrapText="1"/>
    </xf>
    <xf numFmtId="0" fontId="4" fillId="0" borderId="1" xfId="0" quotePrefix="1" applyFont="1" applyBorder="1" applyAlignment="1">
      <alignment horizontal="center" vertical="center" wrapText="1"/>
    </xf>
    <xf numFmtId="164" fontId="4" fillId="0" borderId="1" xfId="1"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9" fillId="2" borderId="1" xfId="0" applyFont="1" applyFill="1" applyBorder="1" applyAlignment="1">
      <alignment vertical="center" wrapText="1"/>
    </xf>
    <xf numFmtId="164" fontId="9" fillId="2" borderId="1" xfId="1" applyNumberFormat="1" applyFont="1" applyFill="1" applyBorder="1" applyAlignment="1">
      <alignment horizontal="center" vertical="center" wrapText="1"/>
    </xf>
    <xf numFmtId="0" fontId="11"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10" fillId="2" borderId="1" xfId="0" quotePrefix="1" applyFont="1" applyFill="1" applyBorder="1" applyAlignment="1">
      <alignment vertical="center" wrapText="1"/>
    </xf>
    <xf numFmtId="0" fontId="3" fillId="0" borderId="1" xfId="0" applyFont="1" applyBorder="1" applyAlignment="1">
      <alignment horizontal="center" vertical="center"/>
    </xf>
    <xf numFmtId="0" fontId="10" fillId="2" borderId="1" xfId="0" applyFont="1" applyFill="1" applyBorder="1" applyAlignment="1">
      <alignmen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10"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10" fillId="3" borderId="0" xfId="0" applyFont="1" applyFill="1"/>
    <xf numFmtId="164" fontId="10" fillId="2" borderId="1" xfId="1" applyNumberFormat="1" applyFont="1" applyFill="1" applyBorder="1" applyAlignment="1">
      <alignment horizontal="right" vertical="center" wrapText="1"/>
    </xf>
    <xf numFmtId="164" fontId="6" fillId="0" borderId="1" xfId="1"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164" fontId="10" fillId="0" borderId="0" xfId="0" applyNumberFormat="1" applyFont="1"/>
    <xf numFmtId="0" fontId="10" fillId="0" borderId="15" xfId="0" applyFont="1" applyBorder="1"/>
    <xf numFmtId="164" fontId="4" fillId="0" borderId="2" xfId="1" applyNumberFormat="1" applyFont="1" applyFill="1" applyBorder="1" applyAlignment="1">
      <alignment horizontal="center" vertical="center" wrapText="1"/>
    </xf>
    <xf numFmtId="164" fontId="4" fillId="0" borderId="3" xfId="1" applyNumberFormat="1" applyFont="1" applyFill="1" applyBorder="1" applyAlignment="1">
      <alignment horizontal="center" vertical="center" wrapText="1"/>
    </xf>
    <xf numFmtId="0" fontId="9" fillId="0" borderId="2" xfId="0" applyFont="1" applyBorder="1" applyAlignment="1">
      <alignment horizontal="center" vertical="center" wrapText="1"/>
    </xf>
    <xf numFmtId="166" fontId="9" fillId="0" borderId="1" xfId="0" applyNumberFormat="1" applyFont="1" applyBorder="1" applyAlignment="1">
      <alignment horizontal="right" vertical="center" wrapText="1"/>
    </xf>
    <xf numFmtId="0" fontId="9" fillId="0" borderId="0" xfId="0" applyFont="1" applyAlignment="1">
      <alignment vertical="center"/>
    </xf>
    <xf numFmtId="0" fontId="27" fillId="0" borderId="0" xfId="0" applyFont="1"/>
    <xf numFmtId="0" fontId="17" fillId="0" borderId="1" xfId="0" applyFont="1" applyBorder="1" applyAlignment="1">
      <alignment vertical="center" wrapText="1"/>
    </xf>
    <xf numFmtId="164" fontId="10" fillId="0" borderId="1" xfId="1" applyNumberFormat="1" applyFont="1" applyFill="1" applyBorder="1" applyAlignment="1">
      <alignment horizontal="right" vertical="center" wrapText="1"/>
    </xf>
    <xf numFmtId="0" fontId="17" fillId="0" borderId="1" xfId="0" quotePrefix="1" applyFont="1" applyBorder="1" applyAlignment="1">
      <alignment horizontal="center" vertical="center" wrapText="1"/>
    </xf>
    <xf numFmtId="0" fontId="6" fillId="0" borderId="1" xfId="0" applyFont="1" applyBorder="1" applyAlignment="1">
      <alignment horizontal="left" vertical="center" wrapText="1"/>
    </xf>
    <xf numFmtId="0" fontId="34" fillId="0" borderId="2"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applyFont="1" applyBorder="1" applyAlignment="1">
      <alignment horizontal="right" vertical="center" wrapText="1"/>
    </xf>
    <xf numFmtId="0" fontId="34" fillId="0" borderId="3" xfId="0" applyFont="1" applyBorder="1" applyAlignment="1">
      <alignment vertical="center" wrapText="1"/>
    </xf>
    <xf numFmtId="0" fontId="9" fillId="0" borderId="0" xfId="0" applyFont="1" applyAlignment="1">
      <alignment horizont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left" vertical="center" wrapText="1"/>
    </xf>
    <xf numFmtId="0" fontId="27" fillId="0" borderId="4" xfId="0" applyFont="1" applyBorder="1" applyAlignment="1">
      <alignment horizontal="center"/>
    </xf>
    <xf numFmtId="0" fontId="4" fillId="0" borderId="0" xfId="0" applyFont="1" applyAlignment="1">
      <alignment horizontal="center" vertical="center"/>
    </xf>
    <xf numFmtId="0" fontId="9" fillId="0" borderId="19" xfId="0" applyFont="1" applyBorder="1" applyAlignment="1">
      <alignment horizont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vertical="center"/>
    </xf>
    <xf numFmtId="164" fontId="6" fillId="0" borderId="0" xfId="0" applyNumberFormat="1" applyFont="1" applyAlignment="1">
      <alignment horizontal="center" vertical="center"/>
    </xf>
    <xf numFmtId="0" fontId="4" fillId="0" borderId="4" xfId="0" applyFont="1" applyBorder="1" applyAlignment="1">
      <alignment horizontal="right" vertical="center" wrapText="1"/>
    </xf>
    <xf numFmtId="0" fontId="2" fillId="0" borderId="0" xfId="0" applyFont="1" applyAlignment="1">
      <alignment horizontal="center"/>
    </xf>
    <xf numFmtId="0" fontId="2" fillId="0" borderId="0" xfId="0" applyFont="1" applyAlignment="1">
      <alignment horizontal="center" wrapText="1"/>
    </xf>
    <xf numFmtId="0" fontId="28" fillId="0" borderId="4" xfId="0" applyFont="1" applyBorder="1" applyAlignment="1">
      <alignment horizontal="center"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wrapText="1"/>
    </xf>
    <xf numFmtId="0" fontId="27" fillId="0" borderId="4" xfId="0" applyFont="1" applyBorder="1" applyAlignment="1">
      <alignment horizontal="righ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4" fillId="0" borderId="0" xfId="0" applyFont="1" applyAlignment="1">
      <alignment horizontal="center" wrapText="1"/>
    </xf>
    <xf numFmtId="0" fontId="28" fillId="0" borderId="4" xfId="0" applyFont="1" applyBorder="1" applyAlignment="1">
      <alignment horizontal="center"/>
    </xf>
    <xf numFmtId="0" fontId="20" fillId="0" borderId="2" xfId="2" applyFont="1" applyBorder="1" applyAlignment="1">
      <alignment horizontal="center" vertical="center" wrapText="1"/>
    </xf>
    <xf numFmtId="0" fontId="20" fillId="0" borderId="13"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1" xfId="2" applyFont="1" applyBorder="1" applyAlignment="1">
      <alignment horizontal="center" vertical="center" wrapText="1"/>
    </xf>
    <xf numFmtId="0" fontId="9" fillId="0" borderId="0" xfId="2" applyFont="1" applyAlignment="1">
      <alignment horizontal="center"/>
    </xf>
    <xf numFmtId="0" fontId="23" fillId="0" borderId="0" xfId="2" applyFont="1" applyAlignment="1">
      <alignment horizontal="center" vertical="center" wrapText="1"/>
    </xf>
    <xf numFmtId="0" fontId="21" fillId="0" borderId="0" xfId="2" applyFont="1" applyAlignment="1">
      <alignment horizontal="center" vertical="center"/>
    </xf>
    <xf numFmtId="0" fontId="4" fillId="0" borderId="4" xfId="2"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lignment horizontal="right"/>
    </xf>
    <xf numFmtId="0" fontId="0" fillId="0" borderId="0" xfId="0" applyAlignment="1">
      <alignment horizontal="center"/>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3"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horizontal="center" vertical="center" wrapText="1"/>
    </xf>
  </cellXfs>
  <cellStyles count="6">
    <cellStyle name="Comma" xfId="1" builtinId="3"/>
    <cellStyle name="Comma 2" xfId="3" xr:uid="{00000000-0005-0000-0000-000001000000}"/>
    <cellStyle name="Normal" xfId="0" builtinId="0"/>
    <cellStyle name="Normal 2" xfId="2" xr:uid="{00000000-0005-0000-0000-000003000000}"/>
    <cellStyle name="Normal 3" xfId="4" xr:uid="{00000000-0005-0000-0000-000004000000}"/>
    <cellStyle name="Normal 4"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sthanuyeneduvn-my.sharepoint.com/personal/phamthihangpm_ms_thanuyen_edu_vn/Documents/0.%20V&#258;N%20PH&#210;NG/H&#272;ND/CTMTQG%20tr&#236;nh%20k&#7923;%20h&#7885;p%20t5/Bi&#7875;u%20k&#232;n%20NQ%20b&#7893;%20sung%20CTMTQG%20v&#7873;%20VH+Ma%20T&#250;y%20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Kính phí CT MTQG"/>
      <sheetName val="Văn hóa"/>
      <sheetName val="Ma Túy,1"/>
      <sheetName val="Ma Túy,27,6,2026"/>
      <sheetName val="Ma túy"/>
      <sheetName val="02. khắc phục thiên tai"/>
      <sheetName val="tổng hợp (Kèm QĐ"/>
      <sheetName val="Nội dung Kỳ họp 4"/>
      <sheetName val="01"/>
      <sheetName val="03 Y tế"/>
    </sheetNames>
    <sheetDataSet>
      <sheetData sheetId="0">
        <row r="7">
          <cell r="A7" t="str">
            <v>(Kèm theo Nghị quyết số:               /NQ-HĐND ngày              /7/2026 của HĐND xã Mường Kim)</v>
          </cell>
          <cell r="B7"/>
          <cell r="C7"/>
          <cell r="D7"/>
          <cell r="E7"/>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7"/>
  <sheetViews>
    <sheetView topLeftCell="A2" zoomScale="85" zoomScaleNormal="85" workbookViewId="0">
      <selection activeCell="A10" sqref="A10:B10"/>
    </sheetView>
  </sheetViews>
  <sheetFormatPr defaultRowHeight="14.5"/>
  <cols>
    <col min="2" max="2" width="56.1796875" customWidth="1"/>
    <col min="3" max="3" width="19" style="1" customWidth="1"/>
    <col min="4" max="4" width="22.54296875" customWidth="1"/>
    <col min="5" max="5" width="11.7265625" customWidth="1"/>
    <col min="6" max="6" width="21" customWidth="1"/>
    <col min="7" max="7" width="15.81640625" style="25" customWidth="1"/>
    <col min="8" max="8" width="11.54296875" style="25" bestFit="1" customWidth="1"/>
    <col min="9" max="9" width="26.81640625" customWidth="1"/>
    <col min="10" max="10" width="11.54296875" bestFit="1" customWidth="1"/>
    <col min="11" max="11" width="11.81640625" bestFit="1" customWidth="1"/>
    <col min="13" max="13" width="12.1796875" bestFit="1" customWidth="1"/>
  </cols>
  <sheetData>
    <row r="1" spans="1:18" ht="29.25" customHeight="1">
      <c r="D1" s="217"/>
      <c r="E1" s="217"/>
      <c r="G1" s="25" t="s">
        <v>233</v>
      </c>
    </row>
    <row r="2" spans="1:18" s="16" customFormat="1" ht="64.5" customHeight="1">
      <c r="A2" s="220" t="s">
        <v>166</v>
      </c>
      <c r="B2" s="220"/>
      <c r="C2" s="220"/>
      <c r="D2" s="220"/>
      <c r="E2" s="220"/>
      <c r="G2" s="23" t="s">
        <v>123</v>
      </c>
      <c r="H2" s="23"/>
    </row>
    <row r="3" spans="1:18" s="16" customFormat="1" ht="25.25" hidden="1" customHeight="1">
      <c r="A3" s="216" t="s">
        <v>107</v>
      </c>
      <c r="B3" s="216"/>
      <c r="C3" s="216"/>
      <c r="D3" s="216"/>
      <c r="E3" s="216"/>
      <c r="G3" s="23"/>
      <c r="H3" s="23"/>
    </row>
    <row r="4" spans="1:18" s="16" customFormat="1" ht="25.25" hidden="1" customHeight="1">
      <c r="A4" s="216" t="s">
        <v>122</v>
      </c>
      <c r="B4" s="216"/>
      <c r="C4" s="216"/>
      <c r="D4" s="216"/>
      <c r="E4" s="216"/>
      <c r="G4" s="23"/>
      <c r="H4" s="23"/>
    </row>
    <row r="5" spans="1:18" s="16" customFormat="1" ht="25.25" hidden="1" customHeight="1">
      <c r="A5" s="216" t="s">
        <v>121</v>
      </c>
      <c r="B5" s="216"/>
      <c r="C5" s="216"/>
      <c r="D5" s="216"/>
      <c r="E5" s="216"/>
      <c r="G5" s="23"/>
      <c r="H5" s="23"/>
    </row>
    <row r="6" spans="1:18" s="15" customFormat="1" ht="27" hidden="1" customHeight="1">
      <c r="A6" s="221" t="s">
        <v>36</v>
      </c>
      <c r="B6" s="221"/>
      <c r="C6" s="221"/>
      <c r="D6" s="221"/>
      <c r="E6" s="221"/>
      <c r="F6" s="12"/>
      <c r="G6" s="24"/>
      <c r="H6" s="24"/>
      <c r="I6" s="12"/>
      <c r="J6" s="12"/>
      <c r="K6" s="12"/>
      <c r="L6" s="12"/>
      <c r="M6" s="13"/>
      <c r="N6" s="14"/>
      <c r="O6" s="13"/>
      <c r="P6" s="13"/>
      <c r="Q6" s="13"/>
      <c r="R6" s="13"/>
    </row>
    <row r="7" spans="1:18" s="15" customFormat="1" ht="27" customHeight="1">
      <c r="A7" s="222" t="str">
        <f>G7</f>
        <v>(Kèm theo Nghị quyết số:               /NQ-HĐND ngày              /7/2026 của HĐND xã Mường Kim)</v>
      </c>
      <c r="B7" s="222"/>
      <c r="C7" s="222"/>
      <c r="D7" s="222"/>
      <c r="E7" s="222"/>
      <c r="F7" s="12"/>
      <c r="G7" s="23" t="s">
        <v>234</v>
      </c>
      <c r="H7" s="24"/>
      <c r="N7" s="14"/>
      <c r="O7" s="13"/>
      <c r="P7" s="13"/>
      <c r="Q7" s="13"/>
      <c r="R7" s="13"/>
    </row>
    <row r="8" spans="1:18" ht="23.25" customHeight="1">
      <c r="A8" s="3"/>
      <c r="B8" s="3"/>
      <c r="C8" s="223" t="s">
        <v>124</v>
      </c>
      <c r="D8" s="223"/>
      <c r="E8" s="223"/>
    </row>
    <row r="9" spans="1:18" ht="54" customHeight="1">
      <c r="A9" s="20" t="s">
        <v>4</v>
      </c>
      <c r="B9" s="26" t="s">
        <v>0</v>
      </c>
      <c r="C9" s="21" t="s">
        <v>212</v>
      </c>
      <c r="D9" s="20" t="s">
        <v>30</v>
      </c>
      <c r="E9" s="20" t="s">
        <v>3</v>
      </c>
      <c r="F9" s="25">
        <f>+C10+'02. khắc phục thiên tai'!J8</f>
        <v>1578001145</v>
      </c>
      <c r="I9" s="28" t="s">
        <v>42</v>
      </c>
      <c r="J9" s="28">
        <v>4</v>
      </c>
      <c r="K9" s="29">
        <v>1100</v>
      </c>
      <c r="L9" s="27">
        <v>12</v>
      </c>
      <c r="M9" s="31">
        <f>+J9*K9*L9</f>
        <v>52800</v>
      </c>
    </row>
    <row r="10" spans="1:18" ht="50.25" customHeight="1">
      <c r="A10" s="218" t="s">
        <v>58</v>
      </c>
      <c r="B10" s="219"/>
      <c r="C10" s="21">
        <f>+C11+C29</f>
        <v>1578000000</v>
      </c>
      <c r="D10" s="20"/>
      <c r="E10" s="20"/>
      <c r="I10" s="28" t="s">
        <v>43</v>
      </c>
      <c r="J10" s="28">
        <v>4</v>
      </c>
      <c r="K10" s="29">
        <v>1100</v>
      </c>
      <c r="L10" s="27">
        <v>12</v>
      </c>
      <c r="M10" s="31">
        <f>+J10*K10*L10</f>
        <v>52800</v>
      </c>
    </row>
    <row r="11" spans="1:18" ht="103.5" customHeight="1">
      <c r="A11" s="157" t="s">
        <v>5</v>
      </c>
      <c r="B11" s="167" t="s">
        <v>150</v>
      </c>
      <c r="C11" s="127">
        <f>+'Văn hóa'!F9</f>
        <v>928000000</v>
      </c>
      <c r="D11" s="115" t="s">
        <v>29</v>
      </c>
      <c r="E11" s="115" t="s">
        <v>221</v>
      </c>
      <c r="I11" s="28" t="s">
        <v>39</v>
      </c>
      <c r="J11" s="28">
        <f>1+5</f>
        <v>6</v>
      </c>
      <c r="K11" s="29">
        <v>1100</v>
      </c>
      <c r="L11" s="27">
        <v>12</v>
      </c>
      <c r="M11" s="31">
        <f>+J11*K11*L11</f>
        <v>79200</v>
      </c>
    </row>
    <row r="12" spans="1:18" ht="81.75" hidden="1" customHeight="1">
      <c r="A12" s="157" t="s">
        <v>6</v>
      </c>
      <c r="B12" s="168" t="s">
        <v>120</v>
      </c>
      <c r="C12" s="125"/>
      <c r="D12" s="123" t="s">
        <v>32</v>
      </c>
      <c r="E12" s="123"/>
      <c r="F12" s="18">
        <f>+C12+C13+C20+C25</f>
        <v>0</v>
      </c>
      <c r="G12" s="25" t="e">
        <f>+C13+#REF!+#REF!</f>
        <v>#REF!</v>
      </c>
      <c r="I12" s="28" t="s">
        <v>40</v>
      </c>
      <c r="J12" s="28">
        <v>1</v>
      </c>
      <c r="K12" s="29">
        <v>1100</v>
      </c>
      <c r="L12" s="27">
        <v>12</v>
      </c>
      <c r="M12" s="31">
        <f t="shared" ref="M12:M14" si="0">+J12*K12*L12</f>
        <v>13200</v>
      </c>
    </row>
    <row r="13" spans="1:18" ht="99" hidden="1" customHeight="1">
      <c r="A13" s="161" t="s">
        <v>7</v>
      </c>
      <c r="B13" s="169" t="s">
        <v>38</v>
      </c>
      <c r="C13" s="170"/>
      <c r="D13" s="171"/>
      <c r="E13" s="172"/>
      <c r="G13" s="25" t="e">
        <f>F12-G12</f>
        <v>#REF!</v>
      </c>
      <c r="I13" s="28" t="s">
        <v>41</v>
      </c>
      <c r="J13" s="28">
        <v>4</v>
      </c>
      <c r="K13" s="29">
        <v>1100</v>
      </c>
      <c r="L13" s="27">
        <v>12</v>
      </c>
      <c r="M13" s="31">
        <f t="shared" si="0"/>
        <v>52800</v>
      </c>
    </row>
    <row r="14" spans="1:18" ht="67.5" hidden="1" customHeight="1">
      <c r="A14" s="161" t="s">
        <v>8</v>
      </c>
      <c r="B14" s="173" t="s">
        <v>48</v>
      </c>
      <c r="C14" s="125"/>
      <c r="D14" s="174" t="s">
        <v>45</v>
      </c>
      <c r="E14" s="123"/>
      <c r="I14" s="28" t="s">
        <v>44</v>
      </c>
      <c r="J14" s="28">
        <v>13</v>
      </c>
      <c r="K14" s="30">
        <v>300</v>
      </c>
      <c r="L14" s="27">
        <v>12</v>
      </c>
      <c r="M14" s="31">
        <f t="shared" si="0"/>
        <v>46800</v>
      </c>
    </row>
    <row r="15" spans="1:18" ht="48" hidden="1" customHeight="1">
      <c r="A15" s="161" t="s">
        <v>9</v>
      </c>
      <c r="B15" s="173" t="s">
        <v>48</v>
      </c>
      <c r="C15" s="125"/>
      <c r="D15" s="123" t="s">
        <v>32</v>
      </c>
      <c r="E15" s="175"/>
      <c r="F15" s="19" t="e">
        <f>+#REF!+#REF!+#REF!</f>
        <v>#REF!</v>
      </c>
      <c r="J15" s="32">
        <f>SUM(J9:J14)</f>
        <v>32</v>
      </c>
      <c r="K15" s="32"/>
      <c r="L15" s="32"/>
      <c r="M15" s="33">
        <f>SUM(M9:M14)</f>
        <v>297600</v>
      </c>
    </row>
    <row r="16" spans="1:18" ht="48" hidden="1" customHeight="1">
      <c r="A16" s="161" t="s">
        <v>112</v>
      </c>
      <c r="B16" s="173" t="s">
        <v>48</v>
      </c>
      <c r="C16" s="125"/>
      <c r="D16" s="123" t="s">
        <v>28</v>
      </c>
      <c r="E16" s="175"/>
      <c r="F16" s="19"/>
      <c r="J16" s="32"/>
      <c r="K16" s="32"/>
      <c r="L16" s="32"/>
      <c r="M16" s="33"/>
    </row>
    <row r="17" spans="1:6" ht="53.25" hidden="1" customHeight="1">
      <c r="A17" s="161" t="s">
        <v>113</v>
      </c>
      <c r="B17" s="173" t="s">
        <v>48</v>
      </c>
      <c r="C17" s="125"/>
      <c r="D17" s="115" t="s">
        <v>46</v>
      </c>
      <c r="E17" s="175"/>
    </row>
    <row r="18" spans="1:6" ht="33.75" hidden="1" customHeight="1">
      <c r="A18" s="161" t="s">
        <v>114</v>
      </c>
      <c r="B18" s="173" t="s">
        <v>48</v>
      </c>
      <c r="C18" s="155"/>
      <c r="D18" s="174" t="s">
        <v>41</v>
      </c>
      <c r="E18" s="175"/>
      <c r="F18" t="s">
        <v>33</v>
      </c>
    </row>
    <row r="19" spans="1:6" ht="48" hidden="1" customHeight="1">
      <c r="A19" s="161" t="s">
        <v>115</v>
      </c>
      <c r="B19" s="173" t="s">
        <v>48</v>
      </c>
      <c r="C19" s="125"/>
      <c r="D19" s="174" t="s">
        <v>97</v>
      </c>
      <c r="E19" s="175"/>
    </row>
    <row r="20" spans="1:6" ht="78.75" hidden="1" customHeight="1">
      <c r="A20" s="161" t="s">
        <v>116</v>
      </c>
      <c r="B20" s="176" t="s">
        <v>47</v>
      </c>
      <c r="C20" s="156"/>
      <c r="D20" s="115"/>
      <c r="E20" s="177"/>
      <c r="F20" s="19">
        <f>SUM(C21:C24)</f>
        <v>0</v>
      </c>
    </row>
    <row r="21" spans="1:6" ht="39" hidden="1" customHeight="1">
      <c r="A21" s="161" t="s">
        <v>117</v>
      </c>
      <c r="B21" s="178" t="s">
        <v>92</v>
      </c>
      <c r="C21" s="155"/>
      <c r="D21" s="115" t="s">
        <v>93</v>
      </c>
      <c r="E21" s="177"/>
    </row>
    <row r="22" spans="1:6" ht="39" hidden="1" customHeight="1">
      <c r="A22" s="161" t="s">
        <v>118</v>
      </c>
      <c r="B22" s="178" t="s">
        <v>92</v>
      </c>
      <c r="C22" s="155"/>
      <c r="D22" s="115" t="s">
        <v>94</v>
      </c>
      <c r="E22" s="177"/>
    </row>
    <row r="23" spans="1:6" ht="39" hidden="1" customHeight="1">
      <c r="A23" s="161" t="s">
        <v>119</v>
      </c>
      <c r="B23" s="178" t="s">
        <v>92</v>
      </c>
      <c r="C23" s="155"/>
      <c r="D23" s="115" t="s">
        <v>95</v>
      </c>
      <c r="E23" s="177"/>
    </row>
    <row r="24" spans="1:6" ht="39" hidden="1" customHeight="1">
      <c r="A24" s="157" t="s">
        <v>91</v>
      </c>
      <c r="B24" s="178" t="s">
        <v>92</v>
      </c>
      <c r="C24" s="155"/>
      <c r="D24" s="115" t="s">
        <v>96</v>
      </c>
      <c r="E24" s="177"/>
    </row>
    <row r="25" spans="1:6" ht="60.75" hidden="1" customHeight="1">
      <c r="A25" s="161">
        <v>4</v>
      </c>
      <c r="B25" s="179" t="s">
        <v>49</v>
      </c>
      <c r="C25" s="156"/>
      <c r="D25" s="115"/>
      <c r="E25" s="177"/>
    </row>
    <row r="26" spans="1:6" ht="85.5" hidden="1" customHeight="1">
      <c r="A26" s="157"/>
      <c r="B26" s="178" t="s">
        <v>110</v>
      </c>
      <c r="C26" s="155"/>
      <c r="D26" s="115" t="s">
        <v>12</v>
      </c>
      <c r="E26" s="177"/>
    </row>
    <row r="27" spans="1:6" ht="39" hidden="1" customHeight="1">
      <c r="A27" s="161" t="s">
        <v>111</v>
      </c>
      <c r="B27" s="179" t="s">
        <v>50</v>
      </c>
      <c r="C27" s="156"/>
      <c r="D27" s="115"/>
      <c r="E27" s="177"/>
    </row>
    <row r="28" spans="1:6" ht="39" hidden="1" customHeight="1">
      <c r="A28" s="157" t="s">
        <v>5</v>
      </c>
      <c r="B28" s="178" t="s">
        <v>59</v>
      </c>
      <c r="C28" s="155"/>
      <c r="D28" s="115" t="s">
        <v>57</v>
      </c>
      <c r="E28" s="115"/>
    </row>
    <row r="29" spans="1:6" ht="83.25" customHeight="1">
      <c r="A29" s="157" t="s">
        <v>6</v>
      </c>
      <c r="B29" s="178" t="s">
        <v>151</v>
      </c>
      <c r="C29" s="155">
        <f>+'Ma Túy,27,6,2026'!E7</f>
        <v>650000000</v>
      </c>
      <c r="D29" s="115" t="s">
        <v>213</v>
      </c>
      <c r="E29" s="115" t="s">
        <v>222</v>
      </c>
    </row>
    <row r="30" spans="1:6">
      <c r="C30" s="2"/>
    </row>
    <row r="31" spans="1:6">
      <c r="C31" s="2"/>
    </row>
    <row r="32" spans="1:6">
      <c r="C32" s="2"/>
    </row>
    <row r="33" spans="3:10">
      <c r="C33" s="2"/>
      <c r="H33" s="2" t="e">
        <f>SUM(#REF!)</f>
        <v>#REF!</v>
      </c>
      <c r="I33" s="2">
        <v>50000</v>
      </c>
      <c r="J33" s="2" t="e">
        <f>SUM(H33:I33)</f>
        <v>#REF!</v>
      </c>
    </row>
    <row r="34" spans="3:10">
      <c r="C34" s="2"/>
    </row>
    <row r="35" spans="3:10">
      <c r="C35" s="2"/>
    </row>
    <row r="36" spans="3:10">
      <c r="C36" s="2"/>
    </row>
    <row r="37" spans="3:10">
      <c r="C37" s="2"/>
    </row>
    <row r="38" spans="3:10">
      <c r="C38" s="2"/>
    </row>
    <row r="39" spans="3:10">
      <c r="C39" s="2"/>
    </row>
    <row r="40" spans="3:10">
      <c r="C40" s="2"/>
    </row>
    <row r="41" spans="3:10">
      <c r="C41" s="2"/>
    </row>
    <row r="42" spans="3:10">
      <c r="C42" s="2"/>
    </row>
    <row r="43" spans="3:10">
      <c r="C43" s="2"/>
    </row>
    <row r="44" spans="3:10">
      <c r="C44" s="2"/>
    </row>
    <row r="45" spans="3:10">
      <c r="C45" s="2"/>
    </row>
    <row r="46" spans="3:10">
      <c r="C46" s="2"/>
    </row>
    <row r="47" spans="3:10">
      <c r="C47" s="2"/>
    </row>
  </sheetData>
  <mergeCells count="9">
    <mergeCell ref="D1:E1"/>
    <mergeCell ref="A10:B10"/>
    <mergeCell ref="A2:E2"/>
    <mergeCell ref="A3:E3"/>
    <mergeCell ref="A6:E6"/>
    <mergeCell ref="A7:E7"/>
    <mergeCell ref="C8:E8"/>
    <mergeCell ref="A4:E4"/>
    <mergeCell ref="A5:E5"/>
  </mergeCells>
  <pageMargins left="0.43" right="0.33" top="0.75" bottom="0.75" header="0.3" footer="0.3"/>
  <pageSetup paperSize="9" scale="80" orientation="portrait" r:id="rId1"/>
  <headerFoot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9"/>
  <sheetViews>
    <sheetView zoomScale="85" zoomScaleNormal="85" workbookViewId="0">
      <selection activeCell="A2" sqref="A2:I2"/>
    </sheetView>
  </sheetViews>
  <sheetFormatPr defaultRowHeight="14.5"/>
  <cols>
    <col min="1" max="1" width="7.7265625" customWidth="1"/>
    <col min="2" max="2" width="54.81640625" customWidth="1"/>
    <col min="3" max="4" width="17.54296875" hidden="1" customWidth="1"/>
    <col min="5" max="5" width="15.1796875" hidden="1" customWidth="1"/>
    <col min="6" max="6" width="16.1796875" hidden="1" customWidth="1"/>
    <col min="7" max="7" width="14.1796875" hidden="1" customWidth="1"/>
    <col min="8" max="8" width="22.81640625" customWidth="1"/>
    <col min="9" max="9" width="17.26953125" customWidth="1"/>
    <col min="10" max="11" width="14.26953125" bestFit="1" customWidth="1"/>
  </cols>
  <sheetData>
    <row r="1" spans="1:11" ht="24" customHeight="1">
      <c r="I1" s="73" t="s">
        <v>109</v>
      </c>
    </row>
    <row r="2" spans="1:11" ht="51" customHeight="1">
      <c r="A2" s="259" t="s">
        <v>87</v>
      </c>
      <c r="B2" s="259"/>
      <c r="C2" s="259"/>
      <c r="D2" s="259"/>
      <c r="E2" s="259"/>
      <c r="F2" s="259"/>
      <c r="G2" s="259"/>
      <c r="H2" s="259"/>
      <c r="I2" s="259"/>
    </row>
    <row r="3" spans="1:11" ht="27" hidden="1" customHeight="1">
      <c r="A3" s="260" t="str">
        <f>'01. Kính phí CT MTQG'!A3:E3</f>
        <v>(Kèm theo Tờ trình số: 76/TTr-PKT ngày 02/02/2026 của Phòng Kinh tế xã Mường Kim)</v>
      </c>
      <c r="B3" s="260"/>
      <c r="C3" s="260"/>
      <c r="D3" s="260"/>
      <c r="E3" s="260"/>
      <c r="F3" s="260"/>
      <c r="G3" s="260"/>
      <c r="H3" s="260"/>
      <c r="I3" s="260"/>
    </row>
    <row r="4" spans="1:11" ht="27" customHeight="1">
      <c r="A4" s="216" t="s">
        <v>108</v>
      </c>
      <c r="B4" s="216"/>
      <c r="C4" s="216"/>
      <c r="D4" s="216"/>
      <c r="E4" s="216"/>
      <c r="F4" s="216"/>
      <c r="G4" s="216"/>
      <c r="H4" s="216"/>
      <c r="I4" s="216"/>
    </row>
    <row r="5" spans="1:11" ht="27" hidden="1" customHeight="1">
      <c r="A5" s="216" t="s">
        <v>108</v>
      </c>
      <c r="B5" s="216"/>
      <c r="C5" s="216"/>
      <c r="D5" s="216"/>
      <c r="E5" s="216"/>
      <c r="F5" s="216"/>
      <c r="G5" s="216"/>
      <c r="H5" s="216"/>
      <c r="I5" s="216"/>
    </row>
    <row r="6" spans="1:11" ht="29.25" hidden="1" customHeight="1">
      <c r="A6" s="260" t="str">
        <f>'01. Kính phí CT MTQG'!A7:E7</f>
        <v>(Kèm theo Nghị quyết số:               /NQ-HĐND ngày              /7/2026 của HĐND xã Mường Kim)</v>
      </c>
      <c r="B6" s="260"/>
      <c r="C6" s="260"/>
      <c r="D6" s="260"/>
      <c r="E6" s="260"/>
      <c r="F6" s="260"/>
      <c r="G6" s="260"/>
      <c r="H6" s="260"/>
      <c r="I6" s="260"/>
    </row>
    <row r="7" spans="1:11" ht="15.5">
      <c r="A7" s="49"/>
      <c r="B7" s="49"/>
      <c r="C7" s="50"/>
      <c r="D7" s="50"/>
      <c r="E7" s="50"/>
      <c r="F7" s="50"/>
      <c r="G7" s="50"/>
      <c r="H7" s="50"/>
    </row>
    <row r="8" spans="1:11" ht="30">
      <c r="A8" s="20" t="s">
        <v>61</v>
      </c>
      <c r="B8" s="20" t="s">
        <v>0</v>
      </c>
      <c r="C8" s="21" t="s">
        <v>62</v>
      </c>
      <c r="D8" s="21" t="s">
        <v>63</v>
      </c>
      <c r="E8" s="21" t="s">
        <v>64</v>
      </c>
      <c r="F8" s="21" t="s">
        <v>65</v>
      </c>
      <c r="G8" s="21" t="s">
        <v>66</v>
      </c>
      <c r="H8" s="21" t="s">
        <v>10</v>
      </c>
      <c r="I8" s="21" t="s">
        <v>3</v>
      </c>
    </row>
    <row r="9" spans="1:11" ht="15" hidden="1">
      <c r="A9" s="51" t="s">
        <v>67</v>
      </c>
      <c r="B9" s="52" t="s">
        <v>68</v>
      </c>
      <c r="C9" s="21"/>
      <c r="D9" s="21"/>
      <c r="E9" s="21"/>
      <c r="F9" s="21"/>
      <c r="G9" s="21"/>
      <c r="H9" s="53">
        <f t="shared" ref="H9:H13" si="0">+C9+D9+E9+F9+G9</f>
        <v>0</v>
      </c>
      <c r="I9" s="61"/>
    </row>
    <row r="10" spans="1:11" ht="15" hidden="1">
      <c r="A10" s="51">
        <v>1</v>
      </c>
      <c r="B10" s="52" t="s">
        <v>69</v>
      </c>
      <c r="C10" s="21"/>
      <c r="D10" s="54">
        <v>2462000000</v>
      </c>
      <c r="E10" s="21"/>
      <c r="F10" s="21"/>
      <c r="G10" s="21"/>
      <c r="H10" s="53">
        <f t="shared" si="0"/>
        <v>2462000000</v>
      </c>
      <c r="I10" s="61"/>
    </row>
    <row r="11" spans="1:11" ht="15" hidden="1">
      <c r="A11" s="55">
        <v>2</v>
      </c>
      <c r="B11" s="56" t="s">
        <v>70</v>
      </c>
      <c r="C11" s="21"/>
      <c r="D11" s="54">
        <f>+D12+D13</f>
        <v>2462000000</v>
      </c>
      <c r="E11" s="21"/>
      <c r="F11" s="21"/>
      <c r="G11" s="21"/>
      <c r="H11" s="53">
        <f t="shared" si="0"/>
        <v>2462000000</v>
      </c>
      <c r="I11" s="61"/>
    </row>
    <row r="12" spans="1:11" ht="46.5" hidden="1">
      <c r="A12" s="57"/>
      <c r="B12" s="58" t="s">
        <v>71</v>
      </c>
      <c r="C12" s="21"/>
      <c r="D12" s="59">
        <v>531000000</v>
      </c>
      <c r="E12" s="21"/>
      <c r="F12" s="21"/>
      <c r="G12" s="21"/>
      <c r="H12" s="60">
        <f t="shared" si="0"/>
        <v>531000000</v>
      </c>
      <c r="I12" s="61"/>
    </row>
    <row r="13" spans="1:11" ht="15.5" hidden="1">
      <c r="A13" s="57"/>
      <c r="B13" s="58" t="s">
        <v>72</v>
      </c>
      <c r="C13" s="21"/>
      <c r="D13" s="59">
        <v>1931000000</v>
      </c>
      <c r="E13" s="21"/>
      <c r="F13" s="21"/>
      <c r="G13" s="21"/>
      <c r="H13" s="60">
        <f t="shared" si="0"/>
        <v>1931000000</v>
      </c>
      <c r="I13" s="61"/>
    </row>
    <row r="14" spans="1:11" ht="27.75" customHeight="1">
      <c r="A14" s="55"/>
      <c r="B14" s="56" t="s">
        <v>98</v>
      </c>
      <c r="C14" s="53" t="e">
        <f t="shared" ref="C14:H14" si="1">+C15+C19</f>
        <v>#REF!</v>
      </c>
      <c r="D14" s="53" t="e">
        <f t="shared" si="1"/>
        <v>#REF!</v>
      </c>
      <c r="E14" s="53" t="e">
        <f t="shared" si="1"/>
        <v>#REF!</v>
      </c>
      <c r="F14" s="53" t="e">
        <f t="shared" si="1"/>
        <v>#REF!</v>
      </c>
      <c r="G14" s="53" t="e">
        <f t="shared" si="1"/>
        <v>#REF!</v>
      </c>
      <c r="H14" s="53">
        <f t="shared" si="1"/>
        <v>9559000000</v>
      </c>
      <c r="I14" s="61"/>
    </row>
    <row r="15" spans="1:11" ht="21" customHeight="1">
      <c r="A15" s="80">
        <v>1</v>
      </c>
      <c r="B15" s="81" t="s">
        <v>99</v>
      </c>
      <c r="C15" s="62" t="e">
        <f>+C16+#REF!+#REF!</f>
        <v>#REF!</v>
      </c>
      <c r="D15" s="62" t="e">
        <f>+D16+#REF!+#REF!</f>
        <v>#REF!</v>
      </c>
      <c r="E15" s="62" t="e">
        <f>+E16+#REF!+#REF!</f>
        <v>#REF!</v>
      </c>
      <c r="F15" s="62" t="e">
        <f>+F16+#REF!+#REF!</f>
        <v>#REF!</v>
      </c>
      <c r="G15" s="62" t="e">
        <f>+G16+#REF!+#REF!</f>
        <v>#REF!</v>
      </c>
      <c r="H15" s="63">
        <f>SUM(H16:H18)</f>
        <v>7462000000</v>
      </c>
      <c r="I15" s="64"/>
      <c r="J15" s="18" t="e">
        <f>+H16+#REF!+#REF!</f>
        <v>#REF!</v>
      </c>
      <c r="K15" s="18">
        <f>+H15</f>
        <v>7462000000</v>
      </c>
    </row>
    <row r="16" spans="1:11" ht="24" customHeight="1">
      <c r="A16" s="67" t="s">
        <v>73</v>
      </c>
      <c r="B16" s="77" t="s">
        <v>105</v>
      </c>
      <c r="C16" s="69">
        <v>1579000000</v>
      </c>
      <c r="D16" s="69">
        <v>4895000000</v>
      </c>
      <c r="E16" s="69"/>
      <c r="F16" s="69">
        <v>388000000</v>
      </c>
      <c r="G16" s="69"/>
      <c r="H16" s="69">
        <f>+C16+D16+E16+F16+G16</f>
        <v>6862000000</v>
      </c>
      <c r="I16" s="70"/>
      <c r="K16" s="18">
        <f>SUM(H21:H29)</f>
        <v>1755000000</v>
      </c>
    </row>
    <row r="17" spans="1:9" ht="24" customHeight="1">
      <c r="A17" s="67" t="s">
        <v>74</v>
      </c>
      <c r="B17" s="68" t="s">
        <v>88</v>
      </c>
      <c r="C17" s="69">
        <f>161000000-16000000</f>
        <v>145000000</v>
      </c>
      <c r="D17" s="69">
        <f>422000000-42000000</f>
        <v>380000000</v>
      </c>
      <c r="E17" s="69"/>
      <c r="F17" s="69">
        <f>46000000-4500000</f>
        <v>41500000</v>
      </c>
      <c r="G17" s="69"/>
      <c r="H17" s="69">
        <f>+C17+D17+E17+F17+G17-35000000</f>
        <v>531500000</v>
      </c>
      <c r="I17" s="70"/>
    </row>
    <row r="18" spans="1:9" ht="24" customHeight="1">
      <c r="A18" s="67" t="s">
        <v>75</v>
      </c>
      <c r="B18" s="68" t="s">
        <v>86</v>
      </c>
      <c r="C18" s="69">
        <v>16000000</v>
      </c>
      <c r="D18" s="69">
        <v>42000000</v>
      </c>
      <c r="E18" s="69"/>
      <c r="F18" s="69">
        <v>4500000</v>
      </c>
      <c r="G18" s="69"/>
      <c r="H18" s="69">
        <f>+C18+D18+E18+F18+G18+6000000</f>
        <v>68500000</v>
      </c>
      <c r="I18" s="70"/>
    </row>
    <row r="19" spans="1:9" ht="30" customHeight="1">
      <c r="A19" s="74">
        <v>2</v>
      </c>
      <c r="B19" s="75" t="s">
        <v>100</v>
      </c>
      <c r="C19" s="76">
        <f>+C21+C25+C26+C27+C28+C29+C24</f>
        <v>0</v>
      </c>
      <c r="D19" s="76">
        <f t="shared" ref="D19:G19" si="2">+D21+D25+D26+D27+D28+D29+D24</f>
        <v>1024000000</v>
      </c>
      <c r="E19" s="76">
        <f t="shared" si="2"/>
        <v>665000000</v>
      </c>
      <c r="F19" s="76">
        <f t="shared" si="2"/>
        <v>0</v>
      </c>
      <c r="G19" s="76">
        <f t="shared" si="2"/>
        <v>72000000</v>
      </c>
      <c r="H19" s="76">
        <f>SUM(H20:H29)</f>
        <v>2097000000</v>
      </c>
      <c r="I19" s="70"/>
    </row>
    <row r="20" spans="1:9" ht="30" customHeight="1">
      <c r="A20" s="78" t="s">
        <v>51</v>
      </c>
      <c r="B20" s="68" t="s">
        <v>101</v>
      </c>
      <c r="C20" s="69">
        <v>76000000</v>
      </c>
      <c r="D20" s="69">
        <v>244000000</v>
      </c>
      <c r="E20" s="69"/>
      <c r="F20" s="69">
        <v>22000000</v>
      </c>
      <c r="G20" s="69"/>
      <c r="H20" s="69">
        <f t="shared" ref="H20" si="3">+C20+D20+E20+F20+G20</f>
        <v>342000000</v>
      </c>
      <c r="I20" s="70"/>
    </row>
    <row r="21" spans="1:9" ht="27" customHeight="1">
      <c r="A21" s="78" t="s">
        <v>52</v>
      </c>
      <c r="B21" s="68" t="s">
        <v>76</v>
      </c>
      <c r="C21" s="69">
        <f>+C22+C23</f>
        <v>0</v>
      </c>
      <c r="D21" s="69">
        <f>+D22+D23</f>
        <v>104000000</v>
      </c>
      <c r="E21" s="69">
        <f t="shared" ref="E21" si="4">+E22+E23</f>
        <v>0</v>
      </c>
      <c r="F21" s="69"/>
      <c r="G21" s="69"/>
      <c r="H21" s="69">
        <v>98000000</v>
      </c>
      <c r="I21" s="70"/>
    </row>
    <row r="22" spans="1:9" ht="15.5" hidden="1">
      <c r="A22" s="78" t="s">
        <v>53</v>
      </c>
      <c r="B22" s="71" t="s">
        <v>77</v>
      </c>
      <c r="C22" s="72"/>
      <c r="D22" s="72">
        <f>104000000-6000000</f>
        <v>98000000</v>
      </c>
      <c r="E22" s="72"/>
      <c r="F22" s="72"/>
      <c r="G22" s="72"/>
      <c r="H22" s="72"/>
      <c r="I22" s="70"/>
    </row>
    <row r="23" spans="1:9" ht="15.5" hidden="1">
      <c r="A23" s="78" t="s">
        <v>54</v>
      </c>
      <c r="B23" s="71" t="s">
        <v>85</v>
      </c>
      <c r="C23" s="72"/>
      <c r="D23" s="72">
        <v>6000000</v>
      </c>
      <c r="E23" s="72"/>
      <c r="F23" s="72"/>
      <c r="G23" s="72"/>
      <c r="H23" s="72"/>
      <c r="I23" s="70"/>
    </row>
    <row r="24" spans="1:9" ht="45.75" customHeight="1">
      <c r="A24" s="78" t="s">
        <v>55</v>
      </c>
      <c r="B24" s="68" t="s">
        <v>78</v>
      </c>
      <c r="C24" s="69"/>
      <c r="D24" s="69">
        <v>867000000</v>
      </c>
      <c r="E24" s="69"/>
      <c r="F24" s="69"/>
      <c r="G24" s="69"/>
      <c r="H24" s="69">
        <f t="shared" ref="H24:H29" si="5">+C24+D24+E24+F24+G24</f>
        <v>867000000</v>
      </c>
      <c r="I24" s="70"/>
    </row>
    <row r="25" spans="1:9" ht="21.75" customHeight="1">
      <c r="A25" s="78" t="s">
        <v>56</v>
      </c>
      <c r="B25" s="68" t="s">
        <v>79</v>
      </c>
      <c r="C25" s="69"/>
      <c r="D25" s="69">
        <v>53000000</v>
      </c>
      <c r="E25" s="69"/>
      <c r="F25" s="69"/>
      <c r="G25" s="69"/>
      <c r="H25" s="69">
        <f t="shared" si="5"/>
        <v>53000000</v>
      </c>
      <c r="I25" s="70"/>
    </row>
    <row r="26" spans="1:9" ht="21.75" customHeight="1">
      <c r="A26" s="78" t="s">
        <v>83</v>
      </c>
      <c r="B26" s="68" t="s">
        <v>80</v>
      </c>
      <c r="C26" s="69"/>
      <c r="D26" s="69"/>
      <c r="E26" s="69">
        <v>603000000</v>
      </c>
      <c r="F26" s="69"/>
      <c r="G26" s="69"/>
      <c r="H26" s="69">
        <f t="shared" si="5"/>
        <v>603000000</v>
      </c>
      <c r="I26" s="70"/>
    </row>
    <row r="27" spans="1:9" ht="21.75" customHeight="1">
      <c r="A27" s="78" t="s">
        <v>102</v>
      </c>
      <c r="B27" s="68" t="s">
        <v>81</v>
      </c>
      <c r="C27" s="69"/>
      <c r="D27" s="69"/>
      <c r="E27" s="69">
        <v>19000000</v>
      </c>
      <c r="F27" s="69"/>
      <c r="G27" s="69"/>
      <c r="H27" s="69">
        <f t="shared" si="5"/>
        <v>19000000</v>
      </c>
      <c r="I27" s="70"/>
    </row>
    <row r="28" spans="1:9" ht="21.75" customHeight="1">
      <c r="A28" s="78" t="s">
        <v>103</v>
      </c>
      <c r="B28" s="68" t="s">
        <v>82</v>
      </c>
      <c r="C28" s="69"/>
      <c r="D28" s="69"/>
      <c r="E28" s="69">
        <v>43000000</v>
      </c>
      <c r="F28" s="69"/>
      <c r="G28" s="69"/>
      <c r="H28" s="69">
        <f t="shared" si="5"/>
        <v>43000000</v>
      </c>
      <c r="I28" s="70"/>
    </row>
    <row r="29" spans="1:9" ht="21.75" customHeight="1">
      <c r="A29" s="79" t="s">
        <v>104</v>
      </c>
      <c r="B29" s="22" t="s">
        <v>84</v>
      </c>
      <c r="C29" s="65"/>
      <c r="D29" s="65"/>
      <c r="E29" s="65"/>
      <c r="F29" s="65"/>
      <c r="G29" s="65">
        <v>72000000</v>
      </c>
      <c r="H29" s="65">
        <f t="shared" si="5"/>
        <v>72000000</v>
      </c>
      <c r="I29" s="66"/>
    </row>
  </sheetData>
  <mergeCells count="5">
    <mergeCell ref="A2:I2"/>
    <mergeCell ref="A6:I6"/>
    <mergeCell ref="A3:I3"/>
    <mergeCell ref="A4:I4"/>
    <mergeCell ref="A5:I5"/>
  </mergeCells>
  <pageMargins left="0.32" right="0.28000000000000003" top="0.75" bottom="0.75" header="0.3" footer="0.3"/>
  <pageSetup paperSize="9" scale="9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topLeftCell="A8" zoomScale="85" zoomScaleNormal="85" workbookViewId="0">
      <selection activeCell="F9" sqref="F9"/>
    </sheetView>
  </sheetViews>
  <sheetFormatPr defaultRowHeight="14.5"/>
  <cols>
    <col min="2" max="2" width="62" customWidth="1"/>
    <col min="3" max="3" width="31.26953125" hidden="1" customWidth="1"/>
    <col min="4" max="4" width="12.26953125" hidden="1" customWidth="1"/>
    <col min="5" max="5" width="12.1796875" hidden="1" customWidth="1"/>
    <col min="6" max="6" width="18.81640625" customWidth="1"/>
    <col min="7" max="7" width="20" customWidth="1"/>
    <col min="8" max="8" width="12.26953125" customWidth="1"/>
    <col min="9" max="10" width="12.26953125" hidden="1" customWidth="1"/>
    <col min="11" max="11" width="11" customWidth="1"/>
    <col min="12" max="12" width="12" customWidth="1"/>
  </cols>
  <sheetData>
    <row r="1" spans="1:12" ht="15.5">
      <c r="H1" s="200" t="s">
        <v>89</v>
      </c>
      <c r="I1" s="200"/>
      <c r="J1" s="200"/>
      <c r="K1" s="200"/>
    </row>
    <row r="2" spans="1:12" ht="60" customHeight="1">
      <c r="A2" s="203" t="s">
        <v>165</v>
      </c>
      <c r="B2" s="204"/>
      <c r="C2" s="204"/>
      <c r="D2" s="204"/>
      <c r="E2" s="204"/>
      <c r="F2" s="204"/>
      <c r="G2" s="204"/>
      <c r="H2" s="204"/>
      <c r="I2" s="204"/>
      <c r="J2" s="204"/>
      <c r="K2" s="204"/>
    </row>
    <row r="3" spans="1:12" ht="25.5" customHeight="1">
      <c r="A3" s="216" t="str">
        <f>+'[1]01. Kính phí CT MTQG'!A7:E7</f>
        <v>(Kèm theo Nghị quyết số:               /NQ-HĐND ngày              /7/2026 của HĐND xã Mường Kim)</v>
      </c>
      <c r="B3" s="216"/>
      <c r="C3" s="216"/>
      <c r="D3" s="216"/>
      <c r="E3" s="216"/>
      <c r="F3" s="216"/>
      <c r="G3" s="216"/>
      <c r="H3" s="216"/>
      <c r="I3" s="216"/>
      <c r="J3" s="216"/>
      <c r="K3" s="216"/>
    </row>
    <row r="4" spans="1:12" ht="18">
      <c r="H4" s="215" t="s">
        <v>223</v>
      </c>
      <c r="I4" s="215"/>
      <c r="J4" s="215"/>
      <c r="K4" s="215"/>
    </row>
    <row r="5" spans="1:12" ht="8.25" customHeight="1">
      <c r="A5" s="201" t="s">
        <v>61</v>
      </c>
      <c r="B5" s="214" t="s">
        <v>152</v>
      </c>
      <c r="C5" s="201" t="s">
        <v>2</v>
      </c>
      <c r="D5" s="205" t="s">
        <v>153</v>
      </c>
      <c r="E5" s="205" t="s">
        <v>154</v>
      </c>
      <c r="F5" s="205" t="s">
        <v>155</v>
      </c>
      <c r="G5" s="208" t="s">
        <v>156</v>
      </c>
      <c r="H5" s="209"/>
      <c r="I5" s="210"/>
      <c r="J5" s="20"/>
      <c r="K5" s="201" t="s">
        <v>3</v>
      </c>
    </row>
    <row r="6" spans="1:12" ht="17.25" customHeight="1">
      <c r="A6" s="201"/>
      <c r="B6" s="214"/>
      <c r="C6" s="202"/>
      <c r="D6" s="206"/>
      <c r="E6" s="206"/>
      <c r="F6" s="206"/>
      <c r="G6" s="211"/>
      <c r="H6" s="212"/>
      <c r="I6" s="213"/>
      <c r="J6" s="98"/>
      <c r="K6" s="202"/>
    </row>
    <row r="7" spans="1:12" ht="37.5" customHeight="1">
      <c r="A7" s="201"/>
      <c r="B7" s="214"/>
      <c r="C7" s="202"/>
      <c r="D7" s="207"/>
      <c r="E7" s="207"/>
      <c r="F7" s="207"/>
      <c r="G7" s="20" t="s">
        <v>157</v>
      </c>
      <c r="H7" s="20" t="s">
        <v>158</v>
      </c>
      <c r="I7" s="20" t="s">
        <v>159</v>
      </c>
      <c r="J7" s="115"/>
      <c r="K7" s="202"/>
    </row>
    <row r="8" spans="1:12" ht="23.25" customHeight="1">
      <c r="A8" s="97">
        <v>1</v>
      </c>
      <c r="B8" s="97">
        <v>2</v>
      </c>
      <c r="C8" s="97">
        <v>3</v>
      </c>
      <c r="D8" s="97">
        <v>4</v>
      </c>
      <c r="E8" s="97">
        <v>5</v>
      </c>
      <c r="F8" s="97">
        <v>3</v>
      </c>
      <c r="G8" s="97">
        <v>7</v>
      </c>
      <c r="H8" s="97">
        <v>8</v>
      </c>
      <c r="I8" s="97">
        <v>9</v>
      </c>
      <c r="J8" s="97"/>
      <c r="K8" s="97">
        <v>10</v>
      </c>
    </row>
    <row r="9" spans="1:12" ht="39.75" customHeight="1">
      <c r="A9" s="20"/>
      <c r="B9" s="20" t="s">
        <v>58</v>
      </c>
      <c r="C9" s="20"/>
      <c r="D9" s="20"/>
      <c r="E9" s="20"/>
      <c r="F9" s="189">
        <f>F10+F11+F14</f>
        <v>928000000</v>
      </c>
      <c r="G9" s="189">
        <f>SUM(F9)</f>
        <v>928000000</v>
      </c>
      <c r="H9" s="99"/>
      <c r="I9" s="99"/>
      <c r="J9" s="99"/>
      <c r="K9" s="20"/>
      <c r="L9" s="102" t="e">
        <f>+F10+F11+F12+F13+F14+#REF!+#REF!+#REF!+#REF!+#REF!</f>
        <v>#REF!</v>
      </c>
    </row>
    <row r="10" spans="1:12" ht="41.25" customHeight="1">
      <c r="A10" s="104">
        <v>1</v>
      </c>
      <c r="B10" s="105" t="s">
        <v>160</v>
      </c>
      <c r="C10" s="188"/>
      <c r="D10" s="188"/>
      <c r="E10" s="188"/>
      <c r="F10" s="106">
        <v>15000000</v>
      </c>
      <c r="G10" s="106">
        <v>15000000</v>
      </c>
      <c r="H10" s="107"/>
      <c r="I10" s="107"/>
      <c r="J10" s="107"/>
      <c r="K10" s="188"/>
    </row>
    <row r="11" spans="1:12" ht="41.25" customHeight="1">
      <c r="A11" s="111">
        <v>2</v>
      </c>
      <c r="B11" s="112" t="s">
        <v>161</v>
      </c>
      <c r="C11" s="113"/>
      <c r="D11" s="113"/>
      <c r="E11" s="113"/>
      <c r="F11" s="108">
        <v>850000000</v>
      </c>
      <c r="G11" s="108">
        <v>850000000</v>
      </c>
      <c r="H11" s="114"/>
      <c r="I11" s="114"/>
      <c r="J11" s="114"/>
      <c r="K11" s="113"/>
      <c r="L11" s="102" t="e">
        <f>+#REF!+#REF!+#REF!+#REF!+#REF!+#REF!</f>
        <v>#REF!</v>
      </c>
    </row>
    <row r="12" spans="1:12" ht="41.25" customHeight="1">
      <c r="A12" s="111">
        <v>3</v>
      </c>
      <c r="B12" s="110" t="s">
        <v>162</v>
      </c>
      <c r="C12" s="109"/>
      <c r="D12" s="109"/>
      <c r="E12" s="109"/>
      <c r="F12" s="108"/>
      <c r="G12" s="108"/>
      <c r="H12" s="114"/>
      <c r="I12" s="114"/>
      <c r="J12" s="114"/>
      <c r="K12" s="109"/>
    </row>
    <row r="13" spans="1:12" ht="41.25" customHeight="1">
      <c r="A13" s="113">
        <v>4</v>
      </c>
      <c r="B13" s="110" t="s">
        <v>163</v>
      </c>
      <c r="C13" s="109"/>
      <c r="D13" s="109"/>
      <c r="E13" s="109"/>
      <c r="F13" s="108"/>
      <c r="G13" s="108"/>
      <c r="H13" s="114"/>
      <c r="I13" s="114"/>
      <c r="J13" s="114"/>
      <c r="K13" s="109"/>
    </row>
    <row r="14" spans="1:12" ht="41.25" customHeight="1">
      <c r="A14" s="113">
        <v>5</v>
      </c>
      <c r="B14" s="110" t="s">
        <v>164</v>
      </c>
      <c r="C14" s="113"/>
      <c r="D14" s="113"/>
      <c r="E14" s="113"/>
      <c r="F14" s="108">
        <v>63000000</v>
      </c>
      <c r="G14" s="108">
        <v>63000000</v>
      </c>
      <c r="H14" s="114"/>
      <c r="I14" s="114"/>
      <c r="J14" s="114"/>
      <c r="K14" s="113"/>
    </row>
  </sheetData>
  <mergeCells count="12">
    <mergeCell ref="H1:K1"/>
    <mergeCell ref="K5:K7"/>
    <mergeCell ref="A2:K2"/>
    <mergeCell ref="F5:F7"/>
    <mergeCell ref="G5:I6"/>
    <mergeCell ref="A5:A7"/>
    <mergeCell ref="B5:B7"/>
    <mergeCell ref="C5:C7"/>
    <mergeCell ref="D5:D7"/>
    <mergeCell ref="E5:E7"/>
    <mergeCell ref="H4:K4"/>
    <mergeCell ref="A3:K3"/>
  </mergeCells>
  <pageMargins left="0.55000000000000004" right="0.32"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A22" workbookViewId="0">
      <selection activeCell="G24" sqref="G24"/>
    </sheetView>
  </sheetViews>
  <sheetFormatPr defaultRowHeight="14.5"/>
  <cols>
    <col min="2" max="2" width="44.54296875" customWidth="1"/>
    <col min="3" max="3" width="15" customWidth="1"/>
    <col min="4" max="5" width="17.36328125" customWidth="1"/>
    <col min="6" max="6" width="12.1796875" customWidth="1"/>
  </cols>
  <sheetData>
    <row r="1" spans="1:6" ht="23.25" customHeight="1">
      <c r="E1" s="224" t="s">
        <v>106</v>
      </c>
      <c r="F1" s="224"/>
    </row>
    <row r="2" spans="1:6" ht="53.25" customHeight="1">
      <c r="A2" s="225" t="s">
        <v>165</v>
      </c>
      <c r="B2" s="224"/>
      <c r="C2" s="224"/>
      <c r="D2" s="224"/>
      <c r="E2" s="224"/>
      <c r="F2" s="224"/>
    </row>
    <row r="3" spans="1:6" ht="25.5" customHeight="1">
      <c r="A3" s="116"/>
      <c r="B3" s="103"/>
      <c r="C3" s="103"/>
      <c r="D3" s="103"/>
      <c r="E3" s="226" t="s">
        <v>124</v>
      </c>
      <c r="F3" s="226"/>
    </row>
    <row r="4" spans="1:6" ht="54.75" customHeight="1">
      <c r="A4" s="117" t="s">
        <v>4</v>
      </c>
      <c r="B4" s="117" t="s">
        <v>167</v>
      </c>
      <c r="C4" s="117" t="s">
        <v>168</v>
      </c>
      <c r="D4" s="117" t="s">
        <v>169</v>
      </c>
      <c r="E4" s="117" t="s">
        <v>170</v>
      </c>
      <c r="F4" s="117" t="s">
        <v>3</v>
      </c>
    </row>
    <row r="5" spans="1:6" ht="24" customHeight="1">
      <c r="A5" s="117"/>
      <c r="B5" s="117" t="s">
        <v>10</v>
      </c>
      <c r="C5" s="117"/>
      <c r="D5" s="117"/>
      <c r="E5" s="132">
        <f>+E6+E28</f>
        <v>650000000</v>
      </c>
      <c r="F5" s="117"/>
    </row>
    <row r="6" spans="1:6" ht="36" customHeight="1">
      <c r="A6" s="118" t="s">
        <v>67</v>
      </c>
      <c r="B6" s="145" t="s">
        <v>203</v>
      </c>
      <c r="C6" s="17"/>
      <c r="D6" s="17"/>
      <c r="E6" s="128">
        <f>+E7+E20+E24</f>
        <v>611750000</v>
      </c>
      <c r="F6" s="17"/>
    </row>
    <row r="7" spans="1:6" ht="53.25" customHeight="1">
      <c r="A7" s="140" t="s">
        <v>205</v>
      </c>
      <c r="B7" s="146" t="s">
        <v>206</v>
      </c>
      <c r="C7" s="139"/>
      <c r="D7" s="139"/>
      <c r="E7" s="141">
        <f>SUM(E8:E19)</f>
        <v>395440000</v>
      </c>
      <c r="F7" s="139"/>
    </row>
    <row r="8" spans="1:6" ht="44.25" customHeight="1">
      <c r="A8" s="143" t="s">
        <v>208</v>
      </c>
      <c r="B8" s="147" t="s">
        <v>188</v>
      </c>
      <c r="C8" s="123">
        <v>4</v>
      </c>
      <c r="D8" s="142">
        <v>10000000</v>
      </c>
      <c r="E8" s="125">
        <f t="shared" ref="E8:E15" si="0">C8*D8</f>
        <v>40000000</v>
      </c>
      <c r="F8" s="17"/>
    </row>
    <row r="9" spans="1:6" ht="42.75" customHeight="1">
      <c r="A9" s="143" t="s">
        <v>208</v>
      </c>
      <c r="B9" s="147" t="s">
        <v>189</v>
      </c>
      <c r="C9" s="123">
        <v>8</v>
      </c>
      <c r="D9" s="142">
        <v>2000000</v>
      </c>
      <c r="E9" s="125">
        <f t="shared" si="0"/>
        <v>16000000</v>
      </c>
      <c r="F9" s="17"/>
    </row>
    <row r="10" spans="1:6" ht="26">
      <c r="A10" s="143" t="s">
        <v>208</v>
      </c>
      <c r="B10" s="147" t="s">
        <v>190</v>
      </c>
      <c r="C10" s="123">
        <v>12</v>
      </c>
      <c r="D10" s="142">
        <v>2000000</v>
      </c>
      <c r="E10" s="125">
        <f t="shared" si="0"/>
        <v>24000000</v>
      </c>
      <c r="F10" s="17"/>
    </row>
    <row r="11" spans="1:6" ht="39">
      <c r="A11" s="143" t="s">
        <v>208</v>
      </c>
      <c r="B11" s="147" t="s">
        <v>191</v>
      </c>
      <c r="C11" s="123">
        <v>12</v>
      </c>
      <c r="D11" s="124">
        <v>70000</v>
      </c>
      <c r="E11" s="125">
        <f t="shared" si="0"/>
        <v>840000</v>
      </c>
      <c r="F11" s="17"/>
    </row>
    <row r="12" spans="1:6" ht="15.5">
      <c r="A12" s="143" t="s">
        <v>208</v>
      </c>
      <c r="B12" s="147" t="s">
        <v>192</v>
      </c>
      <c r="C12" s="123">
        <v>12</v>
      </c>
      <c r="D12" s="124">
        <v>200000</v>
      </c>
      <c r="E12" s="125">
        <f t="shared" si="0"/>
        <v>2400000</v>
      </c>
      <c r="F12" s="17"/>
    </row>
    <row r="13" spans="1:6" ht="15.5">
      <c r="A13" s="143" t="s">
        <v>208</v>
      </c>
      <c r="B13" s="147" t="s">
        <v>193</v>
      </c>
      <c r="C13" s="123">
        <v>14</v>
      </c>
      <c r="D13" s="124">
        <v>150000</v>
      </c>
      <c r="E13" s="125">
        <f t="shared" si="0"/>
        <v>2100000</v>
      </c>
      <c r="F13" s="17"/>
    </row>
    <row r="14" spans="1:6" ht="15.5">
      <c r="A14" s="143" t="s">
        <v>208</v>
      </c>
      <c r="B14" s="147" t="s">
        <v>194</v>
      </c>
      <c r="C14" s="123">
        <v>14</v>
      </c>
      <c r="D14" s="124">
        <v>5000000</v>
      </c>
      <c r="E14" s="125">
        <f t="shared" si="0"/>
        <v>70000000</v>
      </c>
      <c r="F14" s="17"/>
    </row>
    <row r="15" spans="1:6" ht="15.5">
      <c r="A15" s="143" t="s">
        <v>208</v>
      </c>
      <c r="B15" s="147" t="s">
        <v>195</v>
      </c>
      <c r="C15" s="123">
        <v>14</v>
      </c>
      <c r="D15" s="124">
        <f>30000000/20</f>
        <v>1500000</v>
      </c>
      <c r="E15" s="125">
        <f t="shared" si="0"/>
        <v>21000000</v>
      </c>
      <c r="F15" s="17"/>
    </row>
    <row r="16" spans="1:6" ht="26">
      <c r="A16" s="143" t="s">
        <v>208</v>
      </c>
      <c r="B16" s="147" t="s">
        <v>196</v>
      </c>
      <c r="C16" s="123">
        <v>12</v>
      </c>
      <c r="D16" s="124">
        <v>5000000</v>
      </c>
      <c r="E16" s="125">
        <f>C16*D16</f>
        <v>60000000</v>
      </c>
      <c r="F16" s="17"/>
    </row>
    <row r="17" spans="1:8" ht="26">
      <c r="A17" s="143" t="s">
        <v>208</v>
      </c>
      <c r="B17" s="147" t="s">
        <v>197</v>
      </c>
      <c r="C17" s="123">
        <v>100</v>
      </c>
      <c r="D17" s="124">
        <v>500000</v>
      </c>
      <c r="E17" s="125">
        <f>C17*D17</f>
        <v>50000000</v>
      </c>
      <c r="F17" s="17"/>
    </row>
    <row r="18" spans="1:8" ht="47.25" customHeight="1">
      <c r="A18" s="143" t="s">
        <v>208</v>
      </c>
      <c r="B18" s="147" t="s">
        <v>211</v>
      </c>
      <c r="C18" s="123">
        <v>182</v>
      </c>
      <c r="D18" s="124">
        <v>50000</v>
      </c>
      <c r="E18" s="125">
        <f>C18*D18</f>
        <v>9100000</v>
      </c>
      <c r="F18" s="17"/>
    </row>
    <row r="19" spans="1:8" ht="34.5" customHeight="1">
      <c r="A19" s="143" t="s">
        <v>208</v>
      </c>
      <c r="B19" s="147" t="s">
        <v>198</v>
      </c>
      <c r="C19" s="123">
        <v>2000</v>
      </c>
      <c r="D19" s="124">
        <v>50000</v>
      </c>
      <c r="E19" s="125">
        <f>C19*D19</f>
        <v>100000000</v>
      </c>
      <c r="F19" s="17"/>
    </row>
    <row r="20" spans="1:8" ht="51" customHeight="1">
      <c r="A20" s="138" t="s">
        <v>205</v>
      </c>
      <c r="B20" s="146" t="s">
        <v>204</v>
      </c>
      <c r="C20" s="101"/>
      <c r="D20" s="135"/>
      <c r="E20" s="136">
        <f>SUM(E21:E23)</f>
        <v>199810000</v>
      </c>
      <c r="F20" s="139"/>
    </row>
    <row r="21" spans="1:8" ht="43.5" customHeight="1">
      <c r="A21" s="144" t="s">
        <v>208</v>
      </c>
      <c r="B21" s="147" t="s">
        <v>199</v>
      </c>
      <c r="C21" s="123">
        <v>28</v>
      </c>
      <c r="D21" s="124">
        <v>6000000</v>
      </c>
      <c r="E21" s="125">
        <f t="shared" ref="E21:E26" si="1">C21*D21</f>
        <v>168000000</v>
      </c>
      <c r="F21" s="17"/>
    </row>
    <row r="22" spans="1:8" ht="65.25" customHeight="1">
      <c r="A22" s="144" t="s">
        <v>208</v>
      </c>
      <c r="B22" s="147" t="s">
        <v>200</v>
      </c>
      <c r="C22" s="123">
        <v>1</v>
      </c>
      <c r="D22" s="124">
        <f>10000000-190000</f>
        <v>9810000</v>
      </c>
      <c r="E22" s="125">
        <f t="shared" si="1"/>
        <v>9810000</v>
      </c>
      <c r="F22" s="17"/>
    </row>
    <row r="23" spans="1:8" ht="83.25" customHeight="1">
      <c r="A23" s="144" t="s">
        <v>208</v>
      </c>
      <c r="B23" s="148" t="s">
        <v>215</v>
      </c>
      <c r="C23" s="115">
        <v>110</v>
      </c>
      <c r="D23" s="134">
        <v>200000</v>
      </c>
      <c r="E23" s="152">
        <f t="shared" si="1"/>
        <v>22000000</v>
      </c>
      <c r="F23" s="153" t="s">
        <v>216</v>
      </c>
      <c r="G23" t="s">
        <v>217</v>
      </c>
    </row>
    <row r="24" spans="1:8" ht="51" customHeight="1">
      <c r="A24" s="151" t="s">
        <v>205</v>
      </c>
      <c r="B24" s="149" t="s">
        <v>207</v>
      </c>
      <c r="C24" s="101"/>
      <c r="D24" s="135"/>
      <c r="E24" s="136">
        <f>+E26</f>
        <v>16500000</v>
      </c>
      <c r="F24" s="137"/>
    </row>
    <row r="25" spans="1:8" ht="51" customHeight="1">
      <c r="A25" s="151"/>
      <c r="B25" s="148" t="s">
        <v>214</v>
      </c>
      <c r="C25" s="101">
        <f>400</f>
        <v>400</v>
      </c>
      <c r="D25" s="135">
        <v>20000</v>
      </c>
      <c r="E25" s="127">
        <f t="shared" si="1"/>
        <v>8000000</v>
      </c>
      <c r="F25" s="137"/>
      <c r="H25" t="s">
        <v>218</v>
      </c>
    </row>
    <row r="26" spans="1:8" ht="50.25" customHeight="1">
      <c r="A26" s="144" t="s">
        <v>208</v>
      </c>
      <c r="B26" s="148" t="s">
        <v>219</v>
      </c>
      <c r="C26" s="115">
        <v>110</v>
      </c>
      <c r="D26" s="126">
        <v>150000</v>
      </c>
      <c r="E26" s="127">
        <f t="shared" si="1"/>
        <v>16500000</v>
      </c>
      <c r="F26" s="17"/>
    </row>
    <row r="27" spans="1:8" ht="50.25" customHeight="1">
      <c r="A27" s="144"/>
      <c r="B27" s="148"/>
      <c r="C27" s="115"/>
      <c r="D27" s="126"/>
      <c r="E27" s="127"/>
      <c r="F27" s="17"/>
    </row>
    <row r="28" spans="1:8" ht="33.75" customHeight="1">
      <c r="A28" s="118" t="s">
        <v>111</v>
      </c>
      <c r="B28" s="145" t="s">
        <v>177</v>
      </c>
      <c r="C28" s="17"/>
      <c r="D28" s="17"/>
      <c r="E28" s="130">
        <v>38250000</v>
      </c>
      <c r="F28" s="17"/>
    </row>
    <row r="29" spans="1:8" ht="38.25" customHeight="1">
      <c r="A29" s="7" t="s">
        <v>179</v>
      </c>
      <c r="B29" s="150" t="s">
        <v>201</v>
      </c>
      <c r="C29" s="17"/>
      <c r="D29" s="17"/>
      <c r="E29" s="17"/>
      <c r="F29" s="17"/>
    </row>
    <row r="30" spans="1:8" ht="82.5" customHeight="1">
      <c r="A30" s="122" t="s">
        <v>180</v>
      </c>
      <c r="B30" s="150" t="s">
        <v>202</v>
      </c>
      <c r="C30" s="120">
        <v>255</v>
      </c>
      <c r="D30" s="133">
        <v>150000</v>
      </c>
      <c r="E30" s="131">
        <f>+C30*D30</f>
        <v>38250000</v>
      </c>
      <c r="F30" s="120"/>
    </row>
    <row r="31" spans="1:8" ht="40.5" customHeight="1">
      <c r="A31" s="122" t="s">
        <v>183</v>
      </c>
      <c r="B31" s="150" t="s">
        <v>182</v>
      </c>
      <c r="C31" s="17"/>
      <c r="D31" s="17"/>
      <c r="E31" s="17"/>
      <c r="F31" s="17"/>
    </row>
    <row r="32" spans="1:8" ht="45" customHeight="1">
      <c r="A32" s="122" t="s">
        <v>185</v>
      </c>
      <c r="B32" s="150" t="s">
        <v>184</v>
      </c>
      <c r="C32" s="17"/>
      <c r="D32" s="17"/>
      <c r="E32" s="17"/>
      <c r="F32" s="17"/>
    </row>
    <row r="33" spans="1:6" ht="47.25" customHeight="1">
      <c r="A33" s="118" t="s">
        <v>209</v>
      </c>
      <c r="B33" s="145" t="s">
        <v>186</v>
      </c>
      <c r="C33" s="17"/>
      <c r="D33" s="17"/>
      <c r="E33" s="17"/>
      <c r="F33" s="17"/>
    </row>
    <row r="34" spans="1:6" ht="27" customHeight="1">
      <c r="A34" s="118" t="s">
        <v>210</v>
      </c>
      <c r="B34" s="145" t="s">
        <v>187</v>
      </c>
      <c r="C34" s="17"/>
      <c r="D34" s="17"/>
      <c r="E34" s="17"/>
      <c r="F34" s="17"/>
    </row>
    <row r="35" spans="1:6">
      <c r="A35" s="17"/>
      <c r="B35" s="17"/>
      <c r="C35" s="17"/>
      <c r="D35" s="17"/>
      <c r="E35" s="129"/>
      <c r="F35" s="17"/>
    </row>
  </sheetData>
  <mergeCells count="3">
    <mergeCell ref="E1:F1"/>
    <mergeCell ref="A2:F2"/>
    <mergeCell ref="E3:F3"/>
  </mergeCells>
  <pageMargins left="0.38" right="0.38" top="0.57999999999999996" bottom="0.5" header="0.3" footer="0.3"/>
  <pageSetup paperSize="9" scale="8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1"/>
  <sheetViews>
    <sheetView tabSelected="1" topLeftCell="A6" zoomScale="85" zoomScaleNormal="85" workbookViewId="0">
      <selection activeCell="B9" sqref="B9"/>
    </sheetView>
  </sheetViews>
  <sheetFormatPr defaultColWidth="9.1796875" defaultRowHeight="15.5"/>
  <cols>
    <col min="1" max="1" width="5.81640625" style="158" customWidth="1"/>
    <col min="2" max="2" width="62" style="49" customWidth="1"/>
    <col min="3" max="3" width="10.81640625" style="49" hidden="1" customWidth="1"/>
    <col min="4" max="4" width="12.81640625" style="49" hidden="1" customWidth="1"/>
    <col min="5" max="7" width="16.81640625" style="49" customWidth="1"/>
    <col min="8" max="8" width="12.1796875" style="49" customWidth="1"/>
    <col min="9" max="10" width="13.7265625" style="49" hidden="1" customWidth="1"/>
    <col min="11" max="15" width="0" style="49" hidden="1" customWidth="1"/>
    <col min="16" max="16384" width="9.1796875" style="49"/>
  </cols>
  <sheetData>
    <row r="1" spans="1:15" ht="23.25" customHeight="1">
      <c r="F1" s="190"/>
      <c r="G1" s="229" t="s">
        <v>222</v>
      </c>
      <c r="H1" s="229"/>
    </row>
    <row r="2" spans="1:15" ht="56.25" customHeight="1">
      <c r="A2" s="232" t="s">
        <v>229</v>
      </c>
      <c r="B2" s="200"/>
      <c r="C2" s="200"/>
      <c r="D2" s="200"/>
      <c r="E2" s="200"/>
      <c r="F2" s="200"/>
      <c r="G2" s="200"/>
      <c r="H2" s="200"/>
    </row>
    <row r="3" spans="1:15" ht="25.25" customHeight="1">
      <c r="A3" s="236" t="str">
        <f>'[1]01. Kính phí CT MTQG'!A7:E7</f>
        <v>(Kèm theo Nghị quyết số:               /NQ-HĐND ngày              /7/2026 của HĐND xã Mường Kim)</v>
      </c>
      <c r="B3" s="236"/>
      <c r="C3" s="236"/>
      <c r="D3" s="236"/>
      <c r="E3" s="236"/>
      <c r="F3" s="236"/>
      <c r="G3" s="236"/>
      <c r="H3" s="236"/>
    </row>
    <row r="4" spans="1:15" ht="25.5" customHeight="1">
      <c r="A4" s="159"/>
      <c r="B4" s="158"/>
      <c r="C4" s="158"/>
      <c r="D4" s="158"/>
      <c r="E4" s="233" t="s">
        <v>223</v>
      </c>
      <c r="F4" s="233"/>
      <c r="G4" s="233"/>
      <c r="H4" s="233"/>
      <c r="I4" s="191"/>
      <c r="J4" s="191"/>
    </row>
    <row r="5" spans="1:15" ht="57.75" customHeight="1">
      <c r="A5" s="230" t="s">
        <v>4</v>
      </c>
      <c r="B5" s="230" t="s">
        <v>0</v>
      </c>
      <c r="C5" s="55" t="s">
        <v>168</v>
      </c>
      <c r="D5" s="55" t="s">
        <v>169</v>
      </c>
      <c r="E5" s="230" t="s">
        <v>230</v>
      </c>
      <c r="F5" s="234" t="s">
        <v>156</v>
      </c>
      <c r="G5" s="235"/>
      <c r="H5" s="230" t="s">
        <v>3</v>
      </c>
      <c r="I5" s="185"/>
    </row>
    <row r="6" spans="1:15" ht="57.75" customHeight="1">
      <c r="A6" s="231"/>
      <c r="B6" s="231"/>
      <c r="C6" s="55"/>
      <c r="D6" s="55"/>
      <c r="E6" s="231"/>
      <c r="F6" s="55" t="s">
        <v>231</v>
      </c>
      <c r="G6" s="55" t="s">
        <v>232</v>
      </c>
      <c r="H6" s="231"/>
    </row>
    <row r="7" spans="1:15" ht="24" customHeight="1">
      <c r="A7" s="55"/>
      <c r="B7" s="55" t="s">
        <v>10</v>
      </c>
      <c r="C7" s="55"/>
      <c r="D7" s="55"/>
      <c r="E7" s="160">
        <f>+E8+E15</f>
        <v>650000000</v>
      </c>
      <c r="F7" s="160">
        <f>+F8+F15</f>
        <v>650000000</v>
      </c>
      <c r="G7" s="160"/>
      <c r="H7" s="55"/>
      <c r="I7" s="49">
        <v>650000000</v>
      </c>
      <c r="J7" s="184">
        <f>E7-I7</f>
        <v>0</v>
      </c>
    </row>
    <row r="8" spans="1:15" ht="36" customHeight="1">
      <c r="A8" s="161" t="s">
        <v>67</v>
      </c>
      <c r="B8" s="179" t="s">
        <v>203</v>
      </c>
      <c r="C8" s="115"/>
      <c r="D8" s="115"/>
      <c r="E8" s="128">
        <f>+E9+E10+E11+E12</f>
        <v>650000000</v>
      </c>
      <c r="F8" s="128">
        <f>+F9+F10+F11+F12</f>
        <v>650000000</v>
      </c>
      <c r="G8" s="128"/>
      <c r="H8" s="115"/>
    </row>
    <row r="9" spans="1:15" ht="36" customHeight="1">
      <c r="A9" s="157">
        <v>1</v>
      </c>
      <c r="B9" s="167" t="s">
        <v>226</v>
      </c>
      <c r="C9" s="115"/>
      <c r="D9" s="115"/>
      <c r="E9" s="181">
        <f>+F9+G9</f>
        <v>46200000</v>
      </c>
      <c r="F9" s="181">
        <v>46200000</v>
      </c>
      <c r="G9" s="128"/>
      <c r="H9" s="115"/>
    </row>
    <row r="10" spans="1:15" ht="53.25" customHeight="1">
      <c r="A10" s="157">
        <v>2</v>
      </c>
      <c r="B10" s="192" t="s">
        <v>227</v>
      </c>
      <c r="C10" s="115"/>
      <c r="D10" s="115"/>
      <c r="E10" s="193">
        <v>130140000</v>
      </c>
      <c r="F10" s="193">
        <v>130140000</v>
      </c>
      <c r="G10" s="154"/>
      <c r="H10" s="115"/>
    </row>
    <row r="11" spans="1:15" ht="49.5" customHeight="1">
      <c r="A11" s="157">
        <v>3</v>
      </c>
      <c r="B11" s="58" t="s">
        <v>228</v>
      </c>
      <c r="C11" s="115"/>
      <c r="D11" s="142"/>
      <c r="E11" s="155">
        <v>219100000</v>
      </c>
      <c r="F11" s="155">
        <v>219100000</v>
      </c>
      <c r="G11" s="156"/>
      <c r="H11" s="115"/>
      <c r="I11" s="180"/>
    </row>
    <row r="12" spans="1:15" ht="51" customHeight="1">
      <c r="A12" s="194">
        <v>4</v>
      </c>
      <c r="B12" s="192" t="s">
        <v>204</v>
      </c>
      <c r="C12" s="115"/>
      <c r="D12" s="142"/>
      <c r="E12" s="155">
        <v>254560000</v>
      </c>
      <c r="F12" s="155">
        <v>254560000</v>
      </c>
      <c r="G12" s="156"/>
      <c r="H12" s="115"/>
    </row>
    <row r="13" spans="1:15" ht="51" hidden="1" customHeight="1">
      <c r="A13" s="164" t="s">
        <v>220</v>
      </c>
      <c r="B13" s="195" t="s">
        <v>214</v>
      </c>
      <c r="C13" s="183">
        <v>5600</v>
      </c>
      <c r="D13" s="182">
        <v>30000</v>
      </c>
      <c r="E13" s="183">
        <f t="shared" ref="E13:E14" si="0">C13*D13</f>
        <v>168000000</v>
      </c>
      <c r="F13" s="186"/>
      <c r="G13" s="186"/>
      <c r="H13" s="196" t="s">
        <v>216</v>
      </c>
      <c r="I13" s="227" t="s">
        <v>216</v>
      </c>
      <c r="J13" s="228"/>
      <c r="K13" s="228"/>
      <c r="L13" s="228"/>
      <c r="M13" s="228"/>
      <c r="N13" s="228"/>
      <c r="O13" s="228"/>
    </row>
    <row r="14" spans="1:15" ht="50.25" hidden="1" customHeight="1">
      <c r="A14" s="197" t="s">
        <v>220</v>
      </c>
      <c r="B14" s="195" t="s">
        <v>219</v>
      </c>
      <c r="C14" s="198">
        <v>110</v>
      </c>
      <c r="D14" s="182">
        <v>150000</v>
      </c>
      <c r="E14" s="183">
        <f t="shared" si="0"/>
        <v>16500000</v>
      </c>
      <c r="F14" s="187"/>
      <c r="G14" s="187"/>
      <c r="H14" s="199"/>
      <c r="I14" s="227" t="s">
        <v>216</v>
      </c>
      <c r="J14" s="228"/>
      <c r="K14" s="228"/>
      <c r="L14" s="228"/>
      <c r="M14" s="228"/>
      <c r="N14" s="228"/>
      <c r="O14" s="228"/>
    </row>
    <row r="15" spans="1:15" ht="33.75" hidden="1" customHeight="1">
      <c r="A15" s="161" t="s">
        <v>111</v>
      </c>
      <c r="B15" s="179" t="s">
        <v>177</v>
      </c>
      <c r="C15" s="115"/>
      <c r="D15" s="115"/>
      <c r="E15" s="162"/>
      <c r="F15" s="162"/>
      <c r="G15" s="162"/>
      <c r="H15" s="115"/>
    </row>
    <row r="16" spans="1:15" ht="38.25" hidden="1" customHeight="1">
      <c r="A16" s="157">
        <v>1</v>
      </c>
      <c r="B16" s="163" t="s">
        <v>201</v>
      </c>
      <c r="C16" s="115"/>
      <c r="D16" s="115"/>
      <c r="E16" s="115"/>
      <c r="F16" s="115"/>
      <c r="G16" s="115"/>
      <c r="H16" s="115"/>
    </row>
    <row r="17" spans="1:15" ht="105.75" hidden="1" customHeight="1">
      <c r="A17" s="164">
        <v>2</v>
      </c>
      <c r="B17" s="163" t="s">
        <v>224</v>
      </c>
      <c r="C17" s="97">
        <v>255</v>
      </c>
      <c r="D17" s="165">
        <v>150000</v>
      </c>
      <c r="E17" s="166"/>
      <c r="F17" s="166"/>
      <c r="G17" s="166"/>
      <c r="H17" s="97"/>
      <c r="I17" s="227" t="s">
        <v>225</v>
      </c>
      <c r="J17" s="228"/>
      <c r="K17" s="228"/>
      <c r="L17" s="228"/>
      <c r="M17" s="228"/>
      <c r="N17" s="228"/>
      <c r="O17" s="228"/>
    </row>
    <row r="18" spans="1:15" ht="40.5" hidden="1" customHeight="1">
      <c r="A18" s="164">
        <v>3</v>
      </c>
      <c r="B18" s="163" t="s">
        <v>182</v>
      </c>
      <c r="C18" s="115"/>
      <c r="D18" s="115"/>
      <c r="E18" s="115"/>
      <c r="F18" s="115"/>
      <c r="G18" s="115"/>
      <c r="H18" s="115"/>
    </row>
    <row r="19" spans="1:15" ht="45" hidden="1" customHeight="1">
      <c r="A19" s="164">
        <v>4</v>
      </c>
      <c r="B19" s="163" t="s">
        <v>184</v>
      </c>
      <c r="C19" s="115"/>
      <c r="D19" s="115"/>
      <c r="E19" s="115"/>
      <c r="F19" s="115"/>
      <c r="G19" s="115"/>
      <c r="H19" s="115"/>
    </row>
    <row r="20" spans="1:15" ht="56.25" hidden="1" customHeight="1">
      <c r="A20" s="161" t="s">
        <v>209</v>
      </c>
      <c r="B20" s="179" t="s">
        <v>186</v>
      </c>
      <c r="C20" s="115"/>
      <c r="D20" s="115"/>
      <c r="E20" s="115"/>
      <c r="F20" s="115"/>
      <c r="G20" s="115"/>
      <c r="H20" s="115"/>
    </row>
    <row r="21" spans="1:15" ht="27" hidden="1" customHeight="1">
      <c r="A21" s="161" t="s">
        <v>210</v>
      </c>
      <c r="B21" s="179" t="s">
        <v>187</v>
      </c>
      <c r="C21" s="115"/>
      <c r="D21" s="115"/>
      <c r="E21" s="115"/>
      <c r="F21" s="115"/>
      <c r="G21" s="115"/>
      <c r="H21" s="115"/>
    </row>
  </sheetData>
  <mergeCells count="12">
    <mergeCell ref="I13:O13"/>
    <mergeCell ref="I14:O14"/>
    <mergeCell ref="I17:O17"/>
    <mergeCell ref="G1:H1"/>
    <mergeCell ref="H5:H6"/>
    <mergeCell ref="A2:H2"/>
    <mergeCell ref="E4:H4"/>
    <mergeCell ref="E5:E6"/>
    <mergeCell ref="B5:B6"/>
    <mergeCell ref="A5:A6"/>
    <mergeCell ref="F5:G5"/>
    <mergeCell ref="A3:H3"/>
  </mergeCells>
  <pageMargins left="0.35433070866141703" right="0.196850393700787" top="0.59055118110236204" bottom="0.53" header="0.31496062992126" footer="0.196850393700787"/>
  <pageSetup paperSize="9" scale="75" orientation="portrait" r:id="rId1"/>
  <headerFoot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
  <sheetViews>
    <sheetView topLeftCell="A10" workbookViewId="0">
      <selection activeCell="E5" sqref="E5"/>
    </sheetView>
  </sheetViews>
  <sheetFormatPr defaultRowHeight="14.5"/>
  <cols>
    <col min="2" max="2" width="57.36328125" customWidth="1"/>
    <col min="3" max="3" width="15" customWidth="1"/>
    <col min="4" max="5" width="17.36328125" customWidth="1"/>
    <col min="6" max="6" width="12.1796875" customWidth="1"/>
  </cols>
  <sheetData>
    <row r="1" spans="1:6">
      <c r="E1" s="224" t="s">
        <v>106</v>
      </c>
      <c r="F1" s="224"/>
    </row>
    <row r="2" spans="1:6" ht="56.25" customHeight="1">
      <c r="A2" s="225" t="s">
        <v>165</v>
      </c>
      <c r="B2" s="224"/>
      <c r="C2" s="224"/>
      <c r="D2" s="224"/>
      <c r="E2" s="224"/>
      <c r="F2" s="224"/>
    </row>
    <row r="3" spans="1:6" ht="30.75" customHeight="1">
      <c r="A3" s="116"/>
      <c r="B3" s="103"/>
      <c r="C3" s="103"/>
      <c r="D3" s="103"/>
      <c r="E3" s="237" t="s">
        <v>124</v>
      </c>
      <c r="F3" s="237"/>
    </row>
    <row r="4" spans="1:6" ht="31.5" customHeight="1">
      <c r="A4" s="117" t="s">
        <v>4</v>
      </c>
      <c r="B4" s="117" t="s">
        <v>167</v>
      </c>
      <c r="C4" s="117" t="s">
        <v>168</v>
      </c>
      <c r="D4" s="117" t="s">
        <v>169</v>
      </c>
      <c r="E4" s="117" t="s">
        <v>170</v>
      </c>
      <c r="F4" s="117" t="s">
        <v>3</v>
      </c>
    </row>
    <row r="5" spans="1:6" ht="31.5" customHeight="1">
      <c r="A5" s="117"/>
      <c r="B5" s="117" t="s">
        <v>10</v>
      </c>
      <c r="C5" s="117"/>
      <c r="D5" s="117"/>
      <c r="E5" s="117">
        <f>+E6+E7+E8+E9+E10+E11+E12+E17+E18</f>
        <v>0</v>
      </c>
      <c r="F5" s="117"/>
    </row>
    <row r="6" spans="1:6" ht="28">
      <c r="A6" s="118" t="s">
        <v>5</v>
      </c>
      <c r="B6" s="119" t="s">
        <v>171</v>
      </c>
      <c r="C6" s="17"/>
      <c r="D6" s="17"/>
      <c r="E6" s="17"/>
      <c r="F6" s="17"/>
    </row>
    <row r="7" spans="1:6" ht="28">
      <c r="A7" s="118" t="s">
        <v>6</v>
      </c>
      <c r="B7" s="119" t="s">
        <v>172</v>
      </c>
      <c r="C7" s="17"/>
      <c r="D7" s="17"/>
      <c r="E7" s="17"/>
      <c r="F7" s="17"/>
    </row>
    <row r="8" spans="1:6" ht="59.25" customHeight="1">
      <c r="A8" s="118" t="s">
        <v>7</v>
      </c>
      <c r="B8" s="119" t="s">
        <v>174</v>
      </c>
      <c r="C8" s="17"/>
      <c r="D8" s="17"/>
      <c r="E8" s="17"/>
      <c r="F8" s="17"/>
    </row>
    <row r="9" spans="1:6" ht="28">
      <c r="A9" s="118" t="s">
        <v>8</v>
      </c>
      <c r="B9" s="119" t="s">
        <v>173</v>
      </c>
      <c r="C9" s="17"/>
      <c r="D9" s="17"/>
      <c r="E9" s="17"/>
      <c r="F9" s="17"/>
    </row>
    <row r="10" spans="1:6" ht="38.25" customHeight="1">
      <c r="A10" s="118" t="s">
        <v>9</v>
      </c>
      <c r="B10" s="119" t="s">
        <v>175</v>
      </c>
      <c r="C10" s="17"/>
      <c r="D10" s="17"/>
      <c r="E10" s="17"/>
      <c r="F10" s="17"/>
    </row>
    <row r="11" spans="1:6">
      <c r="A11" s="118" t="s">
        <v>112</v>
      </c>
      <c r="B11" s="119" t="s">
        <v>176</v>
      </c>
      <c r="C11" s="17"/>
      <c r="D11" s="17"/>
      <c r="E11" s="17"/>
      <c r="F11" s="17"/>
    </row>
    <row r="12" spans="1:6" ht="27" customHeight="1">
      <c r="A12" s="118" t="s">
        <v>113</v>
      </c>
      <c r="B12" s="119" t="s">
        <v>177</v>
      </c>
      <c r="C12" s="17"/>
      <c r="D12" s="17"/>
      <c r="E12" s="5">
        <f>+E13+E14+E15+E16</f>
        <v>0</v>
      </c>
      <c r="F12" s="17"/>
    </row>
    <row r="13" spans="1:6" ht="29.25" customHeight="1">
      <c r="A13" s="7" t="s">
        <v>179</v>
      </c>
      <c r="B13" s="121" t="s">
        <v>178</v>
      </c>
      <c r="C13" s="17"/>
      <c r="D13" s="17"/>
      <c r="E13" s="17"/>
      <c r="F13" s="17"/>
    </row>
    <row r="14" spans="1:6" s="100" customFormat="1" ht="42">
      <c r="A14" s="122" t="s">
        <v>180</v>
      </c>
      <c r="B14" s="121" t="s">
        <v>181</v>
      </c>
      <c r="C14" s="120"/>
      <c r="D14" s="120"/>
      <c r="E14" s="120"/>
      <c r="F14" s="120"/>
    </row>
    <row r="15" spans="1:6" ht="36.75" customHeight="1">
      <c r="A15" s="122" t="s">
        <v>183</v>
      </c>
      <c r="B15" s="121" t="s">
        <v>182</v>
      </c>
      <c r="C15" s="17"/>
      <c r="D15" s="17"/>
      <c r="E15" s="17"/>
      <c r="F15" s="17"/>
    </row>
    <row r="16" spans="1:6" ht="28">
      <c r="A16" s="122" t="s">
        <v>185</v>
      </c>
      <c r="B16" s="121" t="s">
        <v>184</v>
      </c>
      <c r="C16" s="17"/>
      <c r="D16" s="17"/>
      <c r="E16" s="17"/>
      <c r="F16" s="17"/>
    </row>
    <row r="17" spans="1:6" ht="52.5" customHeight="1">
      <c r="A17" s="118" t="s">
        <v>114</v>
      </c>
      <c r="B17" s="119" t="s">
        <v>186</v>
      </c>
      <c r="C17" s="17"/>
      <c r="D17" s="17"/>
      <c r="E17" s="17"/>
      <c r="F17" s="17"/>
    </row>
    <row r="18" spans="1:6" ht="36.75" customHeight="1">
      <c r="A18" s="7" t="s">
        <v>115</v>
      </c>
      <c r="B18" s="119" t="s">
        <v>187</v>
      </c>
      <c r="C18" s="17"/>
      <c r="D18" s="17"/>
      <c r="E18" s="17"/>
      <c r="F18" s="17"/>
    </row>
    <row r="19" spans="1:6">
      <c r="A19" s="17"/>
      <c r="B19" s="17"/>
      <c r="C19" s="17"/>
      <c r="D19" s="17"/>
      <c r="E19" s="17"/>
      <c r="F19" s="17"/>
    </row>
  </sheetData>
  <mergeCells count="3">
    <mergeCell ref="A2:F2"/>
    <mergeCell ref="E3:F3"/>
    <mergeCell ref="E1:F1"/>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1"/>
  <sheetViews>
    <sheetView topLeftCell="A7" zoomScale="85" zoomScaleNormal="85" workbookViewId="0">
      <selection activeCell="D9" sqref="D9"/>
    </sheetView>
  </sheetViews>
  <sheetFormatPr defaultRowHeight="14.5"/>
  <cols>
    <col min="1" max="1" width="6.36328125" customWidth="1"/>
    <col min="2" max="2" width="34.26953125" customWidth="1"/>
    <col min="3" max="3" width="16.7265625" customWidth="1"/>
    <col min="4" max="4" width="40.81640625" customWidth="1"/>
    <col min="5" max="5" width="25.7265625" customWidth="1"/>
    <col min="6" max="6" width="11.54296875" customWidth="1"/>
    <col min="7" max="9" width="0" hidden="1" customWidth="1"/>
    <col min="10" max="12" width="13.26953125" customWidth="1"/>
    <col min="13" max="13" width="9.1796875" customWidth="1"/>
  </cols>
  <sheetData>
    <row r="1" spans="1:13" ht="15.5">
      <c r="A1" s="82"/>
      <c r="B1" s="83"/>
      <c r="C1" s="84"/>
      <c r="D1" s="84"/>
      <c r="E1" s="83"/>
      <c r="F1" s="84"/>
      <c r="G1" s="83"/>
      <c r="H1" s="83"/>
      <c r="I1" s="83"/>
      <c r="J1" s="83"/>
      <c r="K1" s="242" t="s">
        <v>106</v>
      </c>
      <c r="L1" s="242"/>
      <c r="M1" s="242"/>
    </row>
    <row r="2" spans="1:13" ht="56.25" customHeight="1">
      <c r="A2" s="243" t="s">
        <v>149</v>
      </c>
      <c r="B2" s="243"/>
      <c r="C2" s="243"/>
      <c r="D2" s="243"/>
      <c r="E2" s="243"/>
      <c r="F2" s="243"/>
      <c r="G2" s="243"/>
      <c r="H2" s="243"/>
      <c r="I2" s="243"/>
      <c r="J2" s="243"/>
      <c r="K2" s="243"/>
      <c r="L2" s="243"/>
      <c r="M2" s="243"/>
    </row>
    <row r="3" spans="1:13" ht="27" customHeight="1">
      <c r="A3" s="244" t="s">
        <v>148</v>
      </c>
      <c r="B3" s="244"/>
      <c r="C3" s="244"/>
      <c r="D3" s="244"/>
      <c r="E3" s="244"/>
      <c r="F3" s="244"/>
      <c r="G3" s="244"/>
      <c r="H3" s="244"/>
      <c r="I3" s="244"/>
      <c r="J3" s="244"/>
      <c r="K3" s="244"/>
      <c r="L3" s="244"/>
      <c r="M3" s="244"/>
    </row>
    <row r="4" spans="1:13" ht="15.5">
      <c r="A4" s="83"/>
      <c r="B4" s="83"/>
      <c r="C4" s="84"/>
      <c r="D4" s="84"/>
      <c r="E4" s="83"/>
      <c r="F4" s="85"/>
      <c r="G4" s="86"/>
      <c r="H4" s="83"/>
      <c r="I4" s="83"/>
      <c r="J4" s="83"/>
      <c r="K4" s="83"/>
      <c r="L4" s="245" t="s">
        <v>126</v>
      </c>
      <c r="M4" s="245"/>
    </row>
    <row r="5" spans="1:13" ht="42.75" customHeight="1">
      <c r="A5" s="241" t="s">
        <v>127</v>
      </c>
      <c r="B5" s="241" t="s">
        <v>128</v>
      </c>
      <c r="C5" s="238" t="s">
        <v>129</v>
      </c>
      <c r="D5" s="238" t="s">
        <v>130</v>
      </c>
      <c r="E5" s="241" t="s">
        <v>131</v>
      </c>
      <c r="F5" s="238" t="s">
        <v>132</v>
      </c>
      <c r="G5" s="241" t="s">
        <v>133</v>
      </c>
      <c r="H5" s="241"/>
      <c r="I5" s="241"/>
      <c r="J5" s="241" t="s">
        <v>134</v>
      </c>
      <c r="K5" s="241"/>
      <c r="L5" s="241" t="s">
        <v>135</v>
      </c>
      <c r="M5" s="241" t="s">
        <v>3</v>
      </c>
    </row>
    <row r="6" spans="1:13" ht="15">
      <c r="A6" s="241"/>
      <c r="B6" s="241"/>
      <c r="C6" s="239"/>
      <c r="D6" s="239"/>
      <c r="E6" s="241"/>
      <c r="F6" s="239"/>
      <c r="G6" s="238" t="s">
        <v>136</v>
      </c>
      <c r="H6" s="241" t="s">
        <v>137</v>
      </c>
      <c r="I6" s="241"/>
      <c r="J6" s="241" t="s">
        <v>146</v>
      </c>
      <c r="K6" s="238" t="s">
        <v>147</v>
      </c>
      <c r="L6" s="241"/>
      <c r="M6" s="241"/>
    </row>
    <row r="7" spans="1:13" ht="92.25" customHeight="1">
      <c r="A7" s="241"/>
      <c r="B7" s="241"/>
      <c r="C7" s="240"/>
      <c r="D7" s="240"/>
      <c r="E7" s="241"/>
      <c r="F7" s="240"/>
      <c r="G7" s="240"/>
      <c r="H7" s="87" t="s">
        <v>138</v>
      </c>
      <c r="I7" s="87" t="s">
        <v>139</v>
      </c>
      <c r="J7" s="241"/>
      <c r="K7" s="240"/>
      <c r="L7" s="241"/>
      <c r="M7" s="241"/>
    </row>
    <row r="8" spans="1:13" ht="33.75" customHeight="1">
      <c r="A8" s="88"/>
      <c r="B8" s="87" t="s">
        <v>140</v>
      </c>
      <c r="C8" s="88"/>
      <c r="D8" s="88"/>
      <c r="E8" s="89"/>
      <c r="F8" s="88"/>
      <c r="G8" s="89"/>
      <c r="H8" s="90">
        <f>SUM(H9:H9)</f>
        <v>892</v>
      </c>
      <c r="I8" s="90">
        <f>SUM(I9:I9)</f>
        <v>892</v>
      </c>
      <c r="J8" s="90">
        <f>SUM(J9:J9)</f>
        <v>1145</v>
      </c>
      <c r="K8" s="90">
        <f>SUM(K9:K9)</f>
        <v>1145</v>
      </c>
      <c r="L8" s="89"/>
      <c r="M8" s="89"/>
    </row>
    <row r="9" spans="1:13" ht="186.75" customHeight="1">
      <c r="A9" s="91">
        <v>1</v>
      </c>
      <c r="B9" s="89" t="s">
        <v>141</v>
      </c>
      <c r="C9" s="88" t="s">
        <v>142</v>
      </c>
      <c r="D9" s="92" t="s">
        <v>143</v>
      </c>
      <c r="E9" s="88" t="s">
        <v>144</v>
      </c>
      <c r="F9" s="91">
        <v>2026</v>
      </c>
      <c r="G9" s="93" t="s">
        <v>145</v>
      </c>
      <c r="H9" s="94">
        <f>SUM(I9)</f>
        <v>892</v>
      </c>
      <c r="I9" s="94">
        <v>892</v>
      </c>
      <c r="J9" s="94">
        <v>1145</v>
      </c>
      <c r="K9" s="94">
        <f>J9</f>
        <v>1145</v>
      </c>
      <c r="L9" s="93" t="s">
        <v>125</v>
      </c>
      <c r="M9" s="89"/>
    </row>
    <row r="10" spans="1:13">
      <c r="A10" s="95"/>
      <c r="B10" s="96"/>
      <c r="C10" s="95"/>
      <c r="D10" s="95"/>
      <c r="E10" s="96"/>
      <c r="F10" s="95"/>
      <c r="G10" s="96"/>
      <c r="H10" s="96"/>
      <c r="I10" s="96"/>
      <c r="J10" s="96"/>
      <c r="K10" s="96"/>
      <c r="L10" s="96"/>
      <c r="M10" s="96"/>
    </row>
    <row r="11" spans="1:13">
      <c r="A11" s="95"/>
      <c r="B11" s="96"/>
      <c r="C11" s="95"/>
      <c r="D11" s="95"/>
      <c r="E11" s="96"/>
      <c r="F11" s="95"/>
      <c r="G11" s="96"/>
      <c r="H11" s="96"/>
      <c r="I11" s="96"/>
      <c r="J11" s="96"/>
      <c r="K11" s="96"/>
      <c r="L11" s="96"/>
      <c r="M11" s="96"/>
    </row>
  </sheetData>
  <mergeCells count="18">
    <mergeCell ref="B5:B7"/>
    <mergeCell ref="C5:C7"/>
    <mergeCell ref="D5:D7"/>
    <mergeCell ref="E5:E7"/>
    <mergeCell ref="F5:F7"/>
    <mergeCell ref="G5:I5"/>
    <mergeCell ref="K1:M1"/>
    <mergeCell ref="J5:K5"/>
    <mergeCell ref="L5:L7"/>
    <mergeCell ref="M5:M7"/>
    <mergeCell ref="G6:G7"/>
    <mergeCell ref="H6:I6"/>
    <mergeCell ref="J6:J7"/>
    <mergeCell ref="K6:K7"/>
    <mergeCell ref="A2:M2"/>
    <mergeCell ref="A3:M3"/>
    <mergeCell ref="L4:M4"/>
    <mergeCell ref="A5:A7"/>
  </mergeCells>
  <pageMargins left="0.41" right="0.37" top="0.75" bottom="0.75" header="0.3" footer="0.3"/>
  <pageSetup paperSize="9" scale="7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2"/>
  <sheetViews>
    <sheetView topLeftCell="A13" zoomScale="85" zoomScaleNormal="85" workbookViewId="0">
      <selection activeCell="B9" sqref="B9"/>
    </sheetView>
  </sheetViews>
  <sheetFormatPr defaultRowHeight="14.5"/>
  <cols>
    <col min="2" max="2" width="50.26953125" customWidth="1"/>
    <col min="3" max="3" width="18.26953125" style="1" customWidth="1"/>
    <col min="4" max="4" width="20.26953125" customWidth="1"/>
    <col min="5" max="5" width="14.26953125" customWidth="1"/>
  </cols>
  <sheetData>
    <row r="1" spans="1:18" s="16" customFormat="1" ht="57" customHeight="1">
      <c r="A1" s="251" t="s">
        <v>26</v>
      </c>
      <c r="B1" s="252"/>
      <c r="C1" s="252"/>
      <c r="D1" s="252"/>
      <c r="E1" s="252"/>
    </row>
    <row r="2" spans="1:18" s="16" customFormat="1" ht="25.25" hidden="1" customHeight="1">
      <c r="A2" s="216" t="s">
        <v>21</v>
      </c>
      <c r="B2" s="216"/>
      <c r="C2" s="216"/>
      <c r="D2" s="216"/>
      <c r="E2" s="216"/>
    </row>
    <row r="3" spans="1:18" s="15" customFormat="1" ht="27" customHeight="1">
      <c r="A3" s="221" t="s">
        <v>27</v>
      </c>
      <c r="B3" s="221"/>
      <c r="C3" s="221"/>
      <c r="D3" s="221"/>
      <c r="E3" s="221"/>
      <c r="F3" s="12"/>
      <c r="G3" s="12"/>
      <c r="H3" s="12"/>
      <c r="I3" s="12"/>
      <c r="J3" s="12"/>
      <c r="K3" s="12"/>
      <c r="L3" s="12"/>
      <c r="M3" s="13"/>
      <c r="N3" s="14"/>
      <c r="O3" s="13"/>
      <c r="P3" s="13"/>
      <c r="Q3" s="13"/>
      <c r="R3" s="13"/>
    </row>
    <row r="4" spans="1:18" ht="25.5" customHeight="1">
      <c r="A4" s="3"/>
      <c r="B4" s="3"/>
      <c r="C4" s="4"/>
      <c r="D4" s="253" t="s">
        <v>13</v>
      </c>
      <c r="E4" s="253"/>
    </row>
    <row r="5" spans="1:18" ht="41.25" customHeight="1">
      <c r="A5" s="5" t="s">
        <v>4</v>
      </c>
      <c r="B5" s="5" t="s">
        <v>0</v>
      </c>
      <c r="C5" s="6" t="s">
        <v>1</v>
      </c>
      <c r="D5" s="5" t="s">
        <v>2</v>
      </c>
      <c r="E5" s="5" t="s">
        <v>3</v>
      </c>
    </row>
    <row r="6" spans="1:18" ht="54.75" customHeight="1">
      <c r="A6" s="7" t="s">
        <v>5</v>
      </c>
      <c r="B6" s="8" t="s">
        <v>20</v>
      </c>
      <c r="C6" s="9">
        <v>3397126</v>
      </c>
      <c r="D6" s="246" t="s">
        <v>22</v>
      </c>
      <c r="E6" s="247"/>
    </row>
    <row r="7" spans="1:18" ht="72" customHeight="1">
      <c r="A7" s="7" t="s">
        <v>6</v>
      </c>
      <c r="B7" s="8" t="s">
        <v>14</v>
      </c>
      <c r="C7" s="9">
        <v>22000</v>
      </c>
      <c r="D7" s="246"/>
      <c r="E7" s="248"/>
    </row>
    <row r="8" spans="1:18" ht="70.25" customHeight="1">
      <c r="A8" s="7" t="s">
        <v>7</v>
      </c>
      <c r="B8" s="8" t="s">
        <v>23</v>
      </c>
      <c r="C8" s="9">
        <v>198000</v>
      </c>
      <c r="D8" s="17" t="s">
        <v>11</v>
      </c>
      <c r="E8" s="17"/>
    </row>
    <row r="9" spans="1:18" ht="66.75" customHeight="1">
      <c r="A9" s="7" t="s">
        <v>8</v>
      </c>
      <c r="B9" s="8" t="s">
        <v>25</v>
      </c>
      <c r="C9" s="9">
        <v>2000000</v>
      </c>
      <c r="D9" s="246" t="s">
        <v>12</v>
      </c>
      <c r="E9" s="247"/>
    </row>
    <row r="10" spans="1:18" ht="46.5" customHeight="1">
      <c r="A10" s="7" t="s">
        <v>9</v>
      </c>
      <c r="B10" s="8" t="s">
        <v>24</v>
      </c>
      <c r="C10" s="9">
        <v>944000</v>
      </c>
      <c r="D10" s="246"/>
      <c r="E10" s="248"/>
    </row>
    <row r="11" spans="1:18" ht="39" customHeight="1">
      <c r="A11" s="249" t="s">
        <v>10</v>
      </c>
      <c r="B11" s="250"/>
      <c r="C11" s="6">
        <f>SUM(C6:C10)</f>
        <v>6561126</v>
      </c>
      <c r="D11" s="5"/>
      <c r="E11" s="17"/>
    </row>
    <row r="12" spans="1:18">
      <c r="A12" s="3"/>
      <c r="B12" s="3"/>
      <c r="C12" s="10"/>
      <c r="D12" s="3"/>
      <c r="E12" s="3"/>
    </row>
    <row r="13" spans="1:18">
      <c r="A13" s="3"/>
      <c r="B13" s="3"/>
      <c r="C13" s="10"/>
      <c r="D13" s="3"/>
      <c r="E13" s="3"/>
    </row>
    <row r="14" spans="1:18">
      <c r="C14" s="2"/>
    </row>
    <row r="15" spans="1:18">
      <c r="C15" s="2"/>
    </row>
    <row r="16" spans="1:18">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row r="27" spans="3:3">
      <c r="C27" s="2"/>
    </row>
    <row r="28" spans="3:3">
      <c r="C28" s="2"/>
    </row>
    <row r="29" spans="3:3">
      <c r="C29" s="2"/>
    </row>
    <row r="30" spans="3:3">
      <c r="C30" s="2"/>
    </row>
    <row r="31" spans="3:3">
      <c r="C31" s="2"/>
    </row>
    <row r="32" spans="3:3">
      <c r="C32" s="2"/>
    </row>
  </sheetData>
  <mergeCells count="9">
    <mergeCell ref="D9:D10"/>
    <mergeCell ref="E9:E10"/>
    <mergeCell ref="A11:B11"/>
    <mergeCell ref="A1:E1"/>
    <mergeCell ref="A2:E2"/>
    <mergeCell ref="A3:E3"/>
    <mergeCell ref="D4:E4"/>
    <mergeCell ref="D6:D7"/>
    <mergeCell ref="E6:E7"/>
  </mergeCells>
  <pageMargins left="0.43" right="0.33"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
  <sheetViews>
    <sheetView workbookViewId="0">
      <selection activeCell="C10" sqref="C10"/>
    </sheetView>
  </sheetViews>
  <sheetFormatPr defaultRowHeight="14.5"/>
  <sheetData>
    <row r="1" spans="1:8">
      <c r="B1" s="254" t="s">
        <v>19</v>
      </c>
      <c r="C1" s="254"/>
      <c r="D1" s="254"/>
      <c r="E1" s="254"/>
      <c r="F1" s="254"/>
      <c r="G1" s="254"/>
      <c r="H1" s="254"/>
    </row>
    <row r="3" spans="1:8" ht="27.75" customHeight="1">
      <c r="A3" s="11" t="s">
        <v>5</v>
      </c>
      <c r="B3" t="s">
        <v>15</v>
      </c>
    </row>
    <row r="4" spans="1:8" ht="27.75" customHeight="1">
      <c r="A4" s="11" t="s">
        <v>6</v>
      </c>
      <c r="B4" t="s">
        <v>18</v>
      </c>
    </row>
    <row r="5" spans="1:8" ht="27.75" customHeight="1">
      <c r="A5" s="11" t="s">
        <v>7</v>
      </c>
      <c r="B5" t="s">
        <v>17</v>
      </c>
    </row>
    <row r="6" spans="1:8" ht="27.75" customHeight="1">
      <c r="A6" s="11" t="s">
        <v>8</v>
      </c>
      <c r="B6" t="s">
        <v>16</v>
      </c>
    </row>
    <row r="7" spans="1:8">
      <c r="A7" s="11"/>
    </row>
  </sheetData>
  <mergeCells count="1">
    <mergeCell ref="B1:H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37"/>
  <sheetViews>
    <sheetView topLeftCell="A7" zoomScale="85" zoomScaleNormal="85" workbookViewId="0">
      <selection activeCell="H3" sqref="H3"/>
    </sheetView>
  </sheetViews>
  <sheetFormatPr defaultRowHeight="14.5"/>
  <cols>
    <col min="2" max="2" width="56.1796875" customWidth="1"/>
    <col min="3" max="3" width="19" style="1" customWidth="1"/>
    <col min="4" max="4" width="20.54296875" customWidth="1"/>
    <col min="5" max="5" width="11.7265625" customWidth="1"/>
    <col min="6" max="6" width="21" customWidth="1"/>
    <col min="7" max="7" width="15.81640625" style="25" customWidth="1"/>
    <col min="8" max="8" width="11.54296875" style="25" bestFit="1" customWidth="1"/>
    <col min="9" max="9" width="26.81640625" customWidth="1"/>
    <col min="10" max="10" width="11.54296875" bestFit="1" customWidth="1"/>
    <col min="11" max="11" width="11.81640625" bestFit="1" customWidth="1"/>
    <col min="13" max="13" width="12.1796875" bestFit="1" customWidth="1"/>
  </cols>
  <sheetData>
    <row r="2" spans="1:18" s="16" customFormat="1" ht="113.25" customHeight="1">
      <c r="A2" s="220" t="s">
        <v>90</v>
      </c>
      <c r="B2" s="258"/>
      <c r="C2" s="258"/>
      <c r="D2" s="258"/>
      <c r="E2" s="258"/>
      <c r="G2" s="23"/>
      <c r="H2" s="23"/>
    </row>
    <row r="3" spans="1:18" s="16" customFormat="1" ht="25.25" customHeight="1">
      <c r="A3" s="216" t="s">
        <v>34</v>
      </c>
      <c r="B3" s="216"/>
      <c r="C3" s="216"/>
      <c r="D3" s="216"/>
      <c r="E3" s="216"/>
      <c r="G3" s="23"/>
      <c r="H3" s="23"/>
    </row>
    <row r="4" spans="1:18" s="16" customFormat="1" ht="25.25" hidden="1" customHeight="1">
      <c r="A4" s="216" t="s">
        <v>35</v>
      </c>
      <c r="B4" s="216"/>
      <c r="C4" s="216"/>
      <c r="D4" s="216"/>
      <c r="E4" s="216"/>
      <c r="G4" s="23"/>
      <c r="H4" s="23"/>
    </row>
    <row r="5" spans="1:18" s="16" customFormat="1" ht="25.25" hidden="1" customHeight="1">
      <c r="A5" s="216" t="s">
        <v>37</v>
      </c>
      <c r="B5" s="216"/>
      <c r="C5" s="216"/>
      <c r="D5" s="216"/>
      <c r="E5" s="216"/>
      <c r="G5" s="23"/>
      <c r="H5" s="23"/>
    </row>
    <row r="6" spans="1:18" s="15" customFormat="1" ht="27" hidden="1" customHeight="1">
      <c r="A6" s="221" t="s">
        <v>36</v>
      </c>
      <c r="B6" s="221"/>
      <c r="C6" s="221"/>
      <c r="D6" s="221"/>
      <c r="E6" s="221"/>
      <c r="F6" s="12"/>
      <c r="G6" s="24"/>
      <c r="H6" s="24"/>
      <c r="I6" s="12"/>
      <c r="J6" s="12"/>
      <c r="K6" s="12"/>
      <c r="L6" s="12"/>
      <c r="M6" s="13"/>
      <c r="N6" s="14"/>
      <c r="O6" s="13"/>
      <c r="P6" s="13"/>
      <c r="Q6" s="13"/>
      <c r="R6" s="13"/>
    </row>
    <row r="7" spans="1:18" s="15" customFormat="1" ht="27" customHeight="1">
      <c r="A7" s="221" t="s">
        <v>60</v>
      </c>
      <c r="B7" s="221"/>
      <c r="C7" s="221"/>
      <c r="D7" s="221"/>
      <c r="E7" s="221"/>
      <c r="F7" s="12"/>
      <c r="G7" s="24"/>
      <c r="H7" s="24"/>
      <c r="I7" s="28" t="s">
        <v>42</v>
      </c>
      <c r="J7" s="28">
        <v>4</v>
      </c>
      <c r="K7" s="29">
        <v>1100</v>
      </c>
      <c r="L7" s="27">
        <v>12</v>
      </c>
      <c r="M7" s="31">
        <f>+J7*K7*L7</f>
        <v>52800</v>
      </c>
      <c r="N7" s="14"/>
      <c r="O7" s="13"/>
      <c r="P7" s="13"/>
      <c r="Q7" s="13"/>
      <c r="R7" s="13"/>
    </row>
    <row r="8" spans="1:18" ht="23.25" customHeight="1">
      <c r="A8" s="3"/>
      <c r="B8" s="3"/>
      <c r="C8" s="223" t="s">
        <v>13</v>
      </c>
      <c r="D8" s="223"/>
      <c r="E8" s="223"/>
      <c r="I8" s="28" t="s">
        <v>43</v>
      </c>
      <c r="J8" s="28">
        <v>4</v>
      </c>
      <c r="K8" s="29">
        <v>1100</v>
      </c>
      <c r="L8" s="27">
        <v>12</v>
      </c>
      <c r="M8" s="31">
        <f t="shared" ref="M8:M12" si="0">+J8*K8*L8</f>
        <v>52800</v>
      </c>
    </row>
    <row r="9" spans="1:18" ht="38.25" customHeight="1">
      <c r="A9" s="20" t="s">
        <v>4</v>
      </c>
      <c r="B9" s="26" t="s">
        <v>0</v>
      </c>
      <c r="C9" s="21" t="s">
        <v>31</v>
      </c>
      <c r="D9" s="20" t="s">
        <v>30</v>
      </c>
      <c r="E9" s="20" t="s">
        <v>3</v>
      </c>
      <c r="I9" s="28" t="s">
        <v>39</v>
      </c>
      <c r="J9" s="28">
        <f>1+5</f>
        <v>6</v>
      </c>
      <c r="K9" s="29">
        <v>1100</v>
      </c>
      <c r="L9" s="27">
        <v>12</v>
      </c>
      <c r="M9" s="31">
        <f t="shared" si="0"/>
        <v>79200</v>
      </c>
    </row>
    <row r="10" spans="1:18" ht="38.25" customHeight="1">
      <c r="A10" s="218" t="s">
        <v>58</v>
      </c>
      <c r="B10" s="219"/>
      <c r="C10" s="21">
        <f>+C11</f>
        <v>297600</v>
      </c>
      <c r="D10" s="20"/>
      <c r="E10" s="20"/>
      <c r="I10" s="28"/>
      <c r="J10" s="28"/>
      <c r="K10" s="29"/>
      <c r="L10" s="27"/>
      <c r="M10" s="31"/>
    </row>
    <row r="11" spans="1:18" ht="99" customHeight="1">
      <c r="A11" s="39">
        <v>2</v>
      </c>
      <c r="B11" s="40" t="s">
        <v>38</v>
      </c>
      <c r="C11" s="41">
        <f>SUM(C12:C17)</f>
        <v>297600</v>
      </c>
      <c r="D11" s="42"/>
      <c r="E11" s="43"/>
      <c r="G11" s="25" t="e">
        <f>#REF!-#REF!</f>
        <v>#REF!</v>
      </c>
      <c r="I11" s="28" t="s">
        <v>41</v>
      </c>
      <c r="J11" s="28">
        <v>4</v>
      </c>
      <c r="K11" s="29">
        <v>1100</v>
      </c>
      <c r="L11" s="27">
        <v>12</v>
      </c>
      <c r="M11" s="31">
        <f t="shared" si="0"/>
        <v>52800</v>
      </c>
    </row>
    <row r="12" spans="1:18" ht="67.5" customHeight="1">
      <c r="A12" s="44" t="s">
        <v>51</v>
      </c>
      <c r="B12" s="45" t="s">
        <v>48</v>
      </c>
      <c r="C12" s="46">
        <v>52800</v>
      </c>
      <c r="D12" s="47" t="s">
        <v>45</v>
      </c>
      <c r="E12" s="48"/>
      <c r="I12" s="28" t="s">
        <v>44</v>
      </c>
      <c r="J12" s="28">
        <v>13</v>
      </c>
      <c r="K12" s="30">
        <v>300</v>
      </c>
      <c r="L12" s="27">
        <v>12</v>
      </c>
      <c r="M12" s="31">
        <f t="shared" si="0"/>
        <v>46800</v>
      </c>
    </row>
    <row r="13" spans="1:18" ht="48" customHeight="1">
      <c r="A13" s="44" t="s">
        <v>52</v>
      </c>
      <c r="B13" s="45" t="s">
        <v>48</v>
      </c>
      <c r="C13" s="46">
        <v>52800</v>
      </c>
      <c r="D13" s="48" t="s">
        <v>32</v>
      </c>
      <c r="E13" s="255" t="s">
        <v>89</v>
      </c>
      <c r="F13" s="19" t="e">
        <f>+#REF!+#REF!+#REF!</f>
        <v>#REF!</v>
      </c>
      <c r="J13" s="32">
        <f>SUM(J7:J12)</f>
        <v>31</v>
      </c>
      <c r="K13" s="32"/>
      <c r="L13" s="32"/>
      <c r="M13" s="33">
        <f>SUM(M7:M12)</f>
        <v>284400</v>
      </c>
    </row>
    <row r="14" spans="1:18" ht="48" customHeight="1">
      <c r="A14" s="44" t="s">
        <v>53</v>
      </c>
      <c r="B14" s="45" t="s">
        <v>48</v>
      </c>
      <c r="C14" s="46">
        <v>79200</v>
      </c>
      <c r="D14" s="48" t="s">
        <v>28</v>
      </c>
      <c r="E14" s="256"/>
      <c r="F14" s="19"/>
      <c r="J14" s="32"/>
      <c r="K14" s="32"/>
      <c r="L14" s="32"/>
      <c r="M14" s="33"/>
    </row>
    <row r="15" spans="1:18" ht="53.25" customHeight="1">
      <c r="A15" s="44" t="s">
        <v>54</v>
      </c>
      <c r="B15" s="45" t="s">
        <v>48</v>
      </c>
      <c r="C15" s="46">
        <v>13200</v>
      </c>
      <c r="D15" s="48" t="s">
        <v>46</v>
      </c>
      <c r="E15" s="256"/>
    </row>
    <row r="16" spans="1:18" ht="33.75" customHeight="1">
      <c r="A16" s="44" t="s">
        <v>55</v>
      </c>
      <c r="B16" s="45" t="s">
        <v>48</v>
      </c>
      <c r="C16" s="37">
        <v>52800</v>
      </c>
      <c r="D16" s="47" t="s">
        <v>41</v>
      </c>
      <c r="E16" s="256"/>
      <c r="F16" t="s">
        <v>33</v>
      </c>
    </row>
    <row r="17" spans="1:10" ht="48" customHeight="1">
      <c r="A17" s="44" t="s">
        <v>56</v>
      </c>
      <c r="B17" s="45" t="s">
        <v>48</v>
      </c>
      <c r="C17" s="46">
        <v>46800</v>
      </c>
      <c r="D17" s="47" t="s">
        <v>44</v>
      </c>
      <c r="E17" s="257"/>
    </row>
    <row r="18" spans="1:10" ht="39" customHeight="1">
      <c r="A18" s="34"/>
      <c r="B18" s="35"/>
      <c r="C18" s="36"/>
      <c r="D18" s="38"/>
      <c r="E18" s="22"/>
    </row>
    <row r="19" spans="1:10">
      <c r="C19" s="2"/>
    </row>
    <row r="20" spans="1:10">
      <c r="C20" s="2"/>
    </row>
    <row r="21" spans="1:10">
      <c r="C21" s="2"/>
    </row>
    <row r="22" spans="1:10">
      <c r="C22" s="2"/>
    </row>
    <row r="23" spans="1:10">
      <c r="C23" s="2"/>
      <c r="H23" s="2" t="e">
        <f>SUM(#REF!)</f>
        <v>#REF!</v>
      </c>
      <c r="I23" s="2">
        <v>50000</v>
      </c>
      <c r="J23" s="2" t="e">
        <f>SUM(H23:I23)</f>
        <v>#REF!</v>
      </c>
    </row>
    <row r="24" spans="1:10">
      <c r="C24" s="2"/>
    </row>
    <row r="25" spans="1:10">
      <c r="C25" s="2"/>
    </row>
    <row r="26" spans="1:10">
      <c r="C26" s="2"/>
    </row>
    <row r="27" spans="1:10">
      <c r="C27" s="2"/>
    </row>
    <row r="28" spans="1:10">
      <c r="C28" s="2"/>
    </row>
    <row r="29" spans="1:10">
      <c r="C29" s="2"/>
    </row>
    <row r="30" spans="1:10">
      <c r="C30" s="2"/>
    </row>
    <row r="31" spans="1:10">
      <c r="C31" s="2"/>
    </row>
    <row r="32" spans="1:10">
      <c r="C32" s="2"/>
    </row>
    <row r="33" spans="3:3">
      <c r="C33" s="2"/>
    </row>
    <row r="34" spans="3:3">
      <c r="C34" s="2"/>
    </row>
    <row r="35" spans="3:3">
      <c r="C35" s="2"/>
    </row>
    <row r="36" spans="3:3">
      <c r="C36" s="2"/>
    </row>
    <row r="37" spans="3:3">
      <c r="C37" s="2"/>
    </row>
  </sheetData>
  <mergeCells count="9">
    <mergeCell ref="C8:E8"/>
    <mergeCell ref="A10:B10"/>
    <mergeCell ref="E13:E17"/>
    <mergeCell ref="A2:E2"/>
    <mergeCell ref="A3:E3"/>
    <mergeCell ref="A4:E4"/>
    <mergeCell ref="A5:E5"/>
    <mergeCell ref="A6:E6"/>
    <mergeCell ref="A7:E7"/>
  </mergeCells>
  <pageMargins left="0.43" right="0.33"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01. Kính phí CT MTQG</vt:lpstr>
      <vt:lpstr>Văn hóa</vt:lpstr>
      <vt:lpstr>Ma Túy,1</vt:lpstr>
      <vt:lpstr>Ma Túy,27,6,2026</vt:lpstr>
      <vt:lpstr>Ma túy</vt:lpstr>
      <vt:lpstr>02. khắc phục thiên tai</vt:lpstr>
      <vt:lpstr>tổng hợp (Kèm QĐ</vt:lpstr>
      <vt:lpstr>Nội dung Kỳ họp 4</vt:lpstr>
      <vt:lpstr>01</vt:lpstr>
      <vt:lpstr>03 Y tế</vt:lpstr>
      <vt:lpstr>'01'!Print_Area</vt:lpstr>
      <vt:lpstr>'01. Kính phí CT MTQG'!Print_Area</vt:lpstr>
      <vt:lpstr>'02. khắc phục thiên tai'!Print_Area</vt:lpstr>
      <vt:lpstr>'03 Y tế'!Print_Area</vt:lpstr>
      <vt:lpstr>'Ma Túy,1'!Print_Area</vt:lpstr>
      <vt:lpstr>'Ma Túy,27,6,2026'!Print_Area</vt:lpstr>
      <vt:lpstr>'tổng hợp (Kèm QĐ'!Print_Area</vt:lpstr>
      <vt:lpstr>'Văn hóa'!Print_Area</vt:lpstr>
      <vt:lpstr>'01'!Print_Titles</vt:lpstr>
      <vt:lpstr>'01. Kính phí CT MTQG'!Print_Titles</vt:lpstr>
      <vt:lpstr>'Ma Túy,27,6,2026'!Print_Titles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2026-07-01T08:47:53Z</dcterms:modified>
</cp:coreProperties>
</file>